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P:\Grants_Management\Programming\Housing Development\PILOT\Workforce Housing PILOT Implementation\website &amp; application supporting docs\"/>
    </mc:Choice>
  </mc:AlternateContent>
  <xr:revisionPtr revIDLastSave="0" documentId="13_ncr:1_{5038A8A6-B574-418D-AE63-3BC15AC27949}" xr6:coauthVersionLast="47" xr6:coauthVersionMax="47" xr10:uidLastSave="{00000000-0000-0000-0000-000000000000}"/>
  <bookViews>
    <workbookView xWindow="22932" yWindow="-108" windowWidth="23256" windowHeight="12456" tabRatio="876" xr2:uid="{00000000-000D-0000-FFFF-FFFF00000000}"/>
  </bookViews>
  <sheets>
    <sheet name="Rental Income" sheetId="5" r:id="rId1"/>
    <sheet name="Rental Income (2)" sheetId="13" state="hidden" r:id="rId2"/>
    <sheet name="Rental Operating Expenses" sheetId="4" r:id="rId3"/>
    <sheet name="15 Year Operating Proforma" sheetId="7" r:id="rId4"/>
    <sheet name="Project Uses Original" sheetId="3" state="hidden" r:id="rId5"/>
  </sheets>
  <externalReferences>
    <externalReference r:id="rId6"/>
    <externalReference r:id="rId7"/>
  </externalReferences>
  <definedNames>
    <definedName name="ConstType">[1]Expenses!$B$7</definedName>
    <definedName name="DeveloperFee">[1]Costs!$U$34</definedName>
    <definedName name="Development">[1]Expenses!$B$2</definedName>
    <definedName name="Eff_Income">'Rental Operating Expenses'!#REF!</definedName>
    <definedName name="Gross_Income">'Rental Operating Expenses'!#REF!</definedName>
    <definedName name="MortgageInterestRate">[1]Expenses!$F$7</definedName>
    <definedName name="MSHDANo">[1]Expenses!$B$4</definedName>
    <definedName name="_xlnm.Print_Area" localSheetId="3">'15 Year Operating Proforma'!$A$1:$P$19</definedName>
    <definedName name="_xlnm.Print_Area" localSheetId="4">'Project Uses Original'!$A$1:$O$51</definedName>
    <definedName name="_xlnm.Print_Area" localSheetId="0">'Rental Income'!$A$1:$G$25</definedName>
    <definedName name="_xlnm.Print_Area" localSheetId="1">'Rental Income (2)'!$A$1:$L$23</definedName>
    <definedName name="_xlnm.Print_Area" localSheetId="2">'Rental Operating Expenses'!$A$1:$F$53</definedName>
    <definedName name="ProfDate">[1]Expenses!$B$6</definedName>
    <definedName name="Program">[1]Expenses!$B$3</definedName>
    <definedName name="Step">[1]Expenses!$B$5</definedName>
    <definedName name="TotalAcquisition">[1]Costs!$H$14</definedName>
    <definedName name="TotalConstPeriodInterest">[1]Costs!$H$36</definedName>
    <definedName name="TotalConstruction">[1]Costs!$H$27</definedName>
    <definedName name="TotalInterimConstCosts">[1]Costs!$H$41</definedName>
    <definedName name="TotalMisc">[1]Costs!$U$27</definedName>
    <definedName name="TotalOtherCostsInBasis">[1]Costs!$H$55</definedName>
    <definedName name="TotalOtherCostsNotInBasis">[1]Costs!$H$62</definedName>
    <definedName name="TotalPermFinancing">[1]Costs!$H$45</definedName>
    <definedName name="TotalProfessionalFees">[1]Costs!$H$33</definedName>
    <definedName name="TotalProjectReserves">[1]Costs!$U$21</definedName>
    <definedName name="UnitNumber">[2]Input!$D$25</definedName>
    <definedName name="ZDeveloperFee">[1]ZCosts!$AB$34</definedName>
    <definedName name="ZMortgageInterestRate">[1]ZExpenses!$F$6</definedName>
    <definedName name="ZProfDate">[1]ZExpenses!$B$5</definedName>
    <definedName name="ZStep">[1]ZExpenses!$B$4</definedName>
    <definedName name="ZTotalAcquisition">[1]ZCosts!$H$14</definedName>
    <definedName name="ZTotalConst">[1]ZCosts!$H$27</definedName>
    <definedName name="ZTotalConstPeriodInterest">[1]ZCosts!$H$36</definedName>
    <definedName name="ZTotalInterimConstCosts">[1]ZCosts!$H$41</definedName>
    <definedName name="ZTotalMisc">[1]ZCosts!$AB$27</definedName>
    <definedName name="ZTotalOtherCostInBasis">[1]ZCosts!$H$55</definedName>
    <definedName name="ZTotalOtherCostsNotInBasis">[1]ZCosts!$H$62</definedName>
    <definedName name="ZTotalPermFinancing">[1]ZCosts!$H$45</definedName>
    <definedName name="ZTotalProfessionalFees">[1]ZCosts!$H$33</definedName>
    <definedName name="ZTotalProjectReserves">[1]ZCosts!$AB$21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1" i="7"/>
  <c r="C9" i="7"/>
  <c r="D9" i="7" s="1"/>
  <c r="E9" i="7" s="1"/>
  <c r="F9" i="7" s="1"/>
  <c r="G9" i="7" s="1"/>
  <c r="H9" i="7" s="1"/>
  <c r="I9" i="7" s="1"/>
  <c r="J9" i="7" s="1"/>
  <c r="K9" i="7" s="1"/>
  <c r="L9" i="7" s="1"/>
  <c r="M9" i="7" s="1"/>
  <c r="N9" i="7" s="1"/>
  <c r="O9" i="7" s="1"/>
  <c r="P9" i="7" s="1"/>
  <c r="D16" i="5" l="1"/>
  <c r="D15" i="5"/>
  <c r="D14" i="5"/>
  <c r="D13" i="5"/>
  <c r="D12" i="5"/>
  <c r="D11" i="5"/>
  <c r="D10" i="5"/>
  <c r="D9" i="5"/>
  <c r="D8" i="5"/>
  <c r="D7" i="5"/>
  <c r="F16" i="5"/>
  <c r="F15" i="5"/>
  <c r="F14" i="5"/>
  <c r="F13" i="5"/>
  <c r="F12" i="5"/>
  <c r="F11" i="5"/>
  <c r="F10" i="5"/>
  <c r="F9" i="5"/>
  <c r="F8" i="5"/>
  <c r="F7" i="5"/>
  <c r="B17" i="5"/>
  <c r="D4" i="4" s="1"/>
  <c r="F27" i="4" s="1"/>
  <c r="F24" i="4" l="1"/>
  <c r="F26" i="4"/>
  <c r="F23" i="4"/>
  <c r="F25" i="4"/>
  <c r="F20" i="4"/>
  <c r="F21" i="4"/>
  <c r="G7" i="5"/>
  <c r="G16" i="5"/>
  <c r="G15" i="5"/>
  <c r="G14" i="5"/>
  <c r="G13" i="5"/>
  <c r="G8" i="5"/>
  <c r="G9" i="5"/>
  <c r="G12" i="5"/>
  <c r="G10" i="5"/>
  <c r="G11" i="5"/>
  <c r="F44" i="4"/>
  <c r="F37" i="4"/>
  <c r="F15" i="4"/>
  <c r="F41" i="4"/>
  <c r="F10" i="4"/>
  <c r="F40" i="4"/>
  <c r="F35" i="4"/>
  <c r="F31" i="4"/>
  <c r="F43" i="4"/>
  <c r="F29" i="4"/>
  <c r="F33" i="4"/>
  <c r="F36" i="4"/>
  <c r="F45" i="4"/>
  <c r="F32" i="4"/>
  <c r="F49" i="4"/>
  <c r="F19" i="4"/>
  <c r="F48" i="4"/>
  <c r="F9" i="4"/>
  <c r="F42" i="4"/>
  <c r="F30" i="4"/>
  <c r="F50" i="4"/>
  <c r="F13" i="4"/>
  <c r="F38" i="4"/>
  <c r="F39" i="4"/>
  <c r="F18" i="4"/>
  <c r="F14" i="4"/>
  <c r="F46" i="4"/>
  <c r="F8" i="4"/>
  <c r="F34" i="4"/>
  <c r="F11" i="4"/>
  <c r="F12" i="4"/>
  <c r="F47" i="4"/>
  <c r="F17" i="4"/>
  <c r="F7" i="4"/>
  <c r="F17" i="5"/>
  <c r="B8" i="7" s="1"/>
  <c r="B11" i="7" s="1"/>
  <c r="E35" i="13"/>
  <c r="J20" i="13" s="1"/>
  <c r="D35" i="13"/>
  <c r="C33" i="13"/>
  <c r="C35" i="13" s="1"/>
  <c r="P28" i="13"/>
  <c r="Y24" i="13"/>
  <c r="V24" i="13"/>
  <c r="Y23" i="13"/>
  <c r="V22" i="13"/>
  <c r="C22" i="13"/>
  <c r="V21" i="13"/>
  <c r="H21" i="13"/>
  <c r="H20" i="13"/>
  <c r="V19" i="13"/>
  <c r="J19" i="13"/>
  <c r="F19" i="13" s="1"/>
  <c r="I19" i="13"/>
  <c r="H18" i="13"/>
  <c r="F18" i="13"/>
  <c r="K18" i="13" s="1"/>
  <c r="W17" i="13"/>
  <c r="Q17" i="13"/>
  <c r="H17" i="13"/>
  <c r="F17" i="13"/>
  <c r="G17" i="13" s="1"/>
  <c r="T16" i="13"/>
  <c r="I16" i="13"/>
  <c r="F16" i="13"/>
  <c r="G16" i="13" s="1"/>
  <c r="H15" i="13"/>
  <c r="F15" i="13"/>
  <c r="K15" i="13" s="1"/>
  <c r="T14" i="13"/>
  <c r="K14" i="13"/>
  <c r="I14" i="13"/>
  <c r="G14" i="13"/>
  <c r="T13" i="13"/>
  <c r="K13" i="13"/>
  <c r="H13" i="13"/>
  <c r="G13" i="13"/>
  <c r="N12" i="13"/>
  <c r="H12" i="13"/>
  <c r="G12" i="13"/>
  <c r="F12" i="13"/>
  <c r="K12" i="13" s="1"/>
  <c r="AB11" i="13"/>
  <c r="U11" i="13"/>
  <c r="AB10" i="13"/>
  <c r="T10" i="13"/>
  <c r="V8" i="13" s="1"/>
  <c r="H10" i="13"/>
  <c r="F10" i="13"/>
  <c r="K10" i="13" s="1"/>
  <c r="T9" i="13"/>
  <c r="I9" i="13"/>
  <c r="F9" i="13"/>
  <c r="G9" i="13" s="1"/>
  <c r="AB8" i="13"/>
  <c r="Z8" i="13"/>
  <c r="S8" i="13"/>
  <c r="R8" i="13"/>
  <c r="Q8" i="13"/>
  <c r="P8" i="13"/>
  <c r="O8" i="13"/>
  <c r="T8" i="13" s="1"/>
  <c r="V7" i="13" s="1"/>
  <c r="K8" i="13"/>
  <c r="H8" i="13"/>
  <c r="G8" i="13"/>
  <c r="Z7" i="13"/>
  <c r="AB7" i="13" s="1"/>
  <c r="R7" i="13"/>
  <c r="Q7" i="13"/>
  <c r="P7" i="13"/>
  <c r="O7" i="13"/>
  <c r="O12" i="13" s="1"/>
  <c r="H7" i="13"/>
  <c r="F7" i="13"/>
  <c r="AB6" i="13"/>
  <c r="Z6" i="13"/>
  <c r="S6" i="13"/>
  <c r="S12" i="13" s="1"/>
  <c r="R6" i="13"/>
  <c r="Q6" i="13"/>
  <c r="Q12" i="13" s="1"/>
  <c r="P6" i="13"/>
  <c r="O6" i="13"/>
  <c r="H6" i="13"/>
  <c r="F6" i="13"/>
  <c r="K6" i="13" s="1"/>
  <c r="A1" i="13"/>
  <c r="G17" i="5" l="1"/>
  <c r="E53" i="4" s="1"/>
  <c r="R12" i="13"/>
  <c r="K17" i="13"/>
  <c r="T7" i="13"/>
  <c r="V6" i="13" s="1"/>
  <c r="K9" i="13"/>
  <c r="W21" i="13"/>
  <c r="H22" i="13"/>
  <c r="K16" i="13"/>
  <c r="P12" i="13"/>
  <c r="T12" i="13" s="1"/>
  <c r="G19" i="13"/>
  <c r="V25" i="13"/>
  <c r="F20" i="13"/>
  <c r="AA6" i="13"/>
  <c r="K19" i="13"/>
  <c r="G6" i="13"/>
  <c r="T6" i="13"/>
  <c r="V5" i="13" s="1"/>
  <c r="G7" i="13"/>
  <c r="G18" i="13"/>
  <c r="W24" i="13" s="1"/>
  <c r="G10" i="13"/>
  <c r="Z12" i="13"/>
  <c r="AA7" i="13" s="1"/>
  <c r="J21" i="13"/>
  <c r="F21" i="13" s="1"/>
  <c r="W22" i="13"/>
  <c r="K7" i="13"/>
  <c r="G15" i="13"/>
  <c r="L47" i="3"/>
  <c r="K47" i="3"/>
  <c r="J47" i="3"/>
  <c r="I47" i="3"/>
  <c r="N47" i="3" s="1"/>
  <c r="H47" i="3"/>
  <c r="G47" i="3"/>
  <c r="F47" i="3"/>
  <c r="J11" i="3"/>
  <c r="Q44" i="3"/>
  <c r="F53" i="4" l="1"/>
  <c r="B14" i="7"/>
  <c r="C14" i="7" s="1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E51" i="4"/>
  <c r="O15" i="13"/>
  <c r="W7" i="13"/>
  <c r="S15" i="13"/>
  <c r="W6" i="13"/>
  <c r="F23" i="13"/>
  <c r="X6" i="13"/>
  <c r="X11" i="13"/>
  <c r="G21" i="13"/>
  <c r="AA11" i="13"/>
  <c r="AA10" i="13"/>
  <c r="R15" i="13"/>
  <c r="P15" i="13"/>
  <c r="Q15" i="13"/>
  <c r="X7" i="13"/>
  <c r="X12" i="13"/>
  <c r="W25" i="13"/>
  <c r="G20" i="13"/>
  <c r="G22" i="13" s="1"/>
  <c r="I23" i="13" s="1"/>
  <c r="J23" i="13" s="1"/>
  <c r="T17" i="13"/>
  <c r="V10" i="13"/>
  <c r="W5" i="13"/>
  <c r="K20" i="13"/>
  <c r="AA8" i="13"/>
  <c r="F51" i="4" l="1"/>
  <c r="B13" i="7"/>
  <c r="K21" i="13"/>
  <c r="X10" i="13"/>
  <c r="X5" i="13"/>
  <c r="C13" i="7" l="1"/>
  <c r="K32" i="3"/>
  <c r="D13" i="7" l="1"/>
  <c r="K41" i="3"/>
  <c r="K43" i="3" s="1"/>
  <c r="K18" i="3"/>
  <c r="K6" i="3"/>
  <c r="E13" i="7" l="1"/>
  <c r="K44" i="3"/>
  <c r="K45" i="3" s="1"/>
  <c r="F13" i="7" l="1"/>
  <c r="C57" i="3"/>
  <c r="N30" i="3"/>
  <c r="I41" i="3"/>
  <c r="I43" i="3" s="1"/>
  <c r="I44" i="3" s="1"/>
  <c r="I45" i="3" s="1"/>
  <c r="G41" i="3"/>
  <c r="G43" i="3" s="1"/>
  <c r="G44" i="3" s="1"/>
  <c r="G45" i="3" s="1"/>
  <c r="G13" i="7" l="1"/>
  <c r="C59" i="3"/>
  <c r="C60" i="3" s="1"/>
  <c r="H41" i="3"/>
  <c r="H43" i="3" s="1"/>
  <c r="J41" i="3"/>
  <c r="L41" i="3"/>
  <c r="F41" i="3"/>
  <c r="C58" i="3" s="1"/>
  <c r="H18" i="3"/>
  <c r="J18" i="3"/>
  <c r="L18" i="3"/>
  <c r="H32" i="3"/>
  <c r="J32" i="3"/>
  <c r="L32" i="3"/>
  <c r="N35" i="3"/>
  <c r="N36" i="3"/>
  <c r="N37" i="3"/>
  <c r="N38" i="3"/>
  <c r="N39" i="3"/>
  <c r="N40" i="3"/>
  <c r="N42" i="3"/>
  <c r="N22" i="3"/>
  <c r="N23" i="3"/>
  <c r="N24" i="3"/>
  <c r="N25" i="3"/>
  <c r="N26" i="3"/>
  <c r="N27" i="3"/>
  <c r="N28" i="3"/>
  <c r="N29" i="3"/>
  <c r="N31" i="3"/>
  <c r="N21" i="3"/>
  <c r="N11" i="3"/>
  <c r="N12" i="3"/>
  <c r="N13" i="3"/>
  <c r="N14" i="3"/>
  <c r="N15" i="3"/>
  <c r="N16" i="3"/>
  <c r="N17" i="3"/>
  <c r="H6" i="3"/>
  <c r="J6" i="3"/>
  <c r="L6" i="3"/>
  <c r="N4" i="3"/>
  <c r="N5" i="3"/>
  <c r="N3" i="3"/>
  <c r="H13" i="7" l="1"/>
  <c r="H44" i="3"/>
  <c r="H45" i="3" s="1"/>
  <c r="L43" i="3"/>
  <c r="L44" i="3" s="1"/>
  <c r="L45" i="3" s="1"/>
  <c r="J43" i="3"/>
  <c r="J44" i="3" s="1"/>
  <c r="J45" i="3" s="1"/>
  <c r="I13" i="7" l="1"/>
  <c r="S14" i="3"/>
  <c r="S16" i="3" s="1"/>
  <c r="S20" i="3" s="1"/>
  <c r="F32" i="3"/>
  <c r="N32" i="3" s="1"/>
  <c r="N10" i="3"/>
  <c r="N9" i="3"/>
  <c r="F6" i="3"/>
  <c r="J13" i="7" l="1"/>
  <c r="N6" i="3"/>
  <c r="F18" i="3"/>
  <c r="N41" i="3"/>
  <c r="K13" i="7" l="1"/>
  <c r="N18" i="3"/>
  <c r="F43" i="3"/>
  <c r="F44" i="3" s="1"/>
  <c r="F45" i="3" s="1"/>
  <c r="L13" i="7" l="1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N43" i="3"/>
  <c r="M13" i="7" l="1"/>
  <c r="N44" i="3"/>
  <c r="N13" i="7" l="1"/>
  <c r="B10" i="7"/>
  <c r="B12" i="7" s="1"/>
  <c r="B16" i="7" s="1"/>
  <c r="N45" i="3"/>
  <c r="S24" i="3"/>
  <c r="S26" i="3" s="1"/>
  <c r="O13" i="7" l="1"/>
  <c r="B19" i="7"/>
  <c r="B18" i="7"/>
  <c r="C8" i="7"/>
  <c r="Q45" i="3"/>
  <c r="C11" i="7" l="1"/>
  <c r="D8" i="7"/>
  <c r="P13" i="7"/>
  <c r="C10" i="7"/>
  <c r="C12" i="7" l="1"/>
  <c r="C16" i="7" s="1"/>
  <c r="D10" i="7"/>
  <c r="D11" i="7"/>
  <c r="E8" i="7"/>
  <c r="J49" i="3"/>
  <c r="K49" i="3"/>
  <c r="L49" i="3"/>
  <c r="F49" i="3"/>
  <c r="I49" i="3"/>
  <c r="G49" i="3"/>
  <c r="H49" i="3"/>
  <c r="D12" i="7" l="1"/>
  <c r="D16" i="7" s="1"/>
  <c r="E10" i="7"/>
  <c r="F8" i="7"/>
  <c r="E11" i="7"/>
  <c r="N49" i="3"/>
  <c r="Q49" i="3" s="1"/>
  <c r="G8" i="7" l="1"/>
  <c r="F10" i="7"/>
  <c r="F11" i="7"/>
  <c r="E12" i="7"/>
  <c r="E16" i="7" s="1"/>
  <c r="N52" i="3"/>
  <c r="F12" i="7" l="1"/>
  <c r="F16" i="7" s="1"/>
  <c r="G11" i="7"/>
  <c r="H8" i="7"/>
  <c r="G10" i="7"/>
  <c r="C17" i="7"/>
  <c r="G12" i="7" l="1"/>
  <c r="G16" i="7" s="1"/>
  <c r="D17" i="7"/>
  <c r="C18" i="7"/>
  <c r="C19" i="7"/>
  <c r="H10" i="7"/>
  <c r="I8" i="7"/>
  <c r="H11" i="7"/>
  <c r="E17" i="7" l="1"/>
  <c r="D18" i="7"/>
  <c r="D19" i="7"/>
  <c r="I10" i="7"/>
  <c r="J8" i="7"/>
  <c r="I11" i="7"/>
  <c r="H12" i="7"/>
  <c r="H16" i="7" s="1"/>
  <c r="F17" i="7" l="1"/>
  <c r="E19" i="7"/>
  <c r="E18" i="7"/>
  <c r="J10" i="7"/>
  <c r="J11" i="7"/>
  <c r="K8" i="7"/>
  <c r="I12" i="7"/>
  <c r="I16" i="7" s="1"/>
  <c r="G17" i="7" l="1"/>
  <c r="F19" i="7"/>
  <c r="F18" i="7"/>
  <c r="L8" i="7"/>
  <c r="K10" i="7"/>
  <c r="K11" i="7"/>
  <c r="J12" i="7"/>
  <c r="J16" i="7" s="1"/>
  <c r="H17" i="7" l="1"/>
  <c r="G18" i="7"/>
  <c r="G19" i="7"/>
  <c r="K12" i="7"/>
  <c r="K16" i="7" s="1"/>
  <c r="M8" i="7"/>
  <c r="L11" i="7"/>
  <c r="L10" i="7"/>
  <c r="I17" i="7" l="1"/>
  <c r="H19" i="7"/>
  <c r="H18" i="7"/>
  <c r="L12" i="7"/>
  <c r="L16" i="7" s="1"/>
  <c r="N8" i="7"/>
  <c r="M11" i="7"/>
  <c r="M10" i="7"/>
  <c r="M12" i="7" l="1"/>
  <c r="M16" i="7" s="1"/>
  <c r="J17" i="7"/>
  <c r="I18" i="7"/>
  <c r="I19" i="7"/>
  <c r="O8" i="7"/>
  <c r="N11" i="7"/>
  <c r="N10" i="7"/>
  <c r="N12" i="7" s="1"/>
  <c r="N16" i="7" s="1"/>
  <c r="K17" i="7" l="1"/>
  <c r="J18" i="7"/>
  <c r="J19" i="7"/>
  <c r="O11" i="7"/>
  <c r="O10" i="7"/>
  <c r="P8" i="7"/>
  <c r="L17" i="7" l="1"/>
  <c r="K19" i="7"/>
  <c r="K18" i="7"/>
  <c r="O12" i="7"/>
  <c r="O16" i="7" s="1"/>
  <c r="P11" i="7"/>
  <c r="P10" i="7"/>
  <c r="P12" i="7" l="1"/>
  <c r="P16" i="7" s="1"/>
  <c r="M17" i="7"/>
  <c r="L18" i="7"/>
  <c r="L19" i="7"/>
  <c r="N17" i="7" l="1"/>
  <c r="M19" i="7"/>
  <c r="M18" i="7"/>
  <c r="O17" i="7" l="1"/>
  <c r="N19" i="7"/>
  <c r="N18" i="7"/>
  <c r="P17" i="7" l="1"/>
  <c r="O18" i="7"/>
  <c r="O19" i="7"/>
  <c r="P18" i="7" l="1"/>
  <c r="P1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</author>
    <author>LINC</author>
  </authors>
  <commentList>
    <comment ref="F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LINC:
current rents occupied units</t>
        </r>
      </text>
    </comment>
    <comment ref="F8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LINC:</t>
        </r>
        <r>
          <rPr>
            <sz val="9"/>
            <color indexed="81"/>
            <rFont val="Tahoma"/>
            <family val="2"/>
          </rPr>
          <t xml:space="preserve">
current rents occupied units
</t>
        </r>
      </text>
    </comment>
    <comment ref="F1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LINC:
current rents occupied units</t>
        </r>
      </text>
    </comment>
    <comment ref="F14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Stephanie:</t>
        </r>
        <r>
          <rPr>
            <sz val="9"/>
            <color indexed="81"/>
            <rFont val="Tahoma"/>
            <family val="2"/>
          </rPr>
          <t xml:space="preserve">
LINC:
current rents occupied units</t>
        </r>
      </text>
    </comment>
  </commentList>
</comments>
</file>

<file path=xl/sharedStrings.xml><?xml version="1.0" encoding="utf-8"?>
<sst xmlns="http://schemas.openxmlformats.org/spreadsheetml/2006/main" count="253" uniqueCount="220">
  <si>
    <t>Use of Funds for Project:  Acquisition</t>
  </si>
  <si>
    <t>Acquisition Cost</t>
  </si>
  <si>
    <t>Acquisition Closing Costs</t>
  </si>
  <si>
    <t>Total Acquisition</t>
  </si>
  <si>
    <t>Holding/Soft Costs (pre-completion)</t>
  </si>
  <si>
    <t>Utilities (transfer and usage)</t>
  </si>
  <si>
    <t>Maintenance/holding</t>
  </si>
  <si>
    <t>Insurance during rehab</t>
  </si>
  <si>
    <t>Property tax during rehab</t>
  </si>
  <si>
    <t>Specifications/inspection</t>
  </si>
  <si>
    <t>Total</t>
  </si>
  <si>
    <t>Rehab/Construction Preparation</t>
  </si>
  <si>
    <t>Environmental risk assessment</t>
  </si>
  <si>
    <t>Lead/asbestos testing &amp; clearance</t>
  </si>
  <si>
    <t>Energy audit</t>
  </si>
  <si>
    <t>Appraisal/BPO</t>
  </si>
  <si>
    <t>Fees and permits</t>
  </si>
  <si>
    <t>Termite testing/extermiation</t>
  </si>
  <si>
    <t>Due Diligence/Feasibility</t>
  </si>
  <si>
    <t>Project management</t>
  </si>
  <si>
    <t>Insurance</t>
  </si>
  <si>
    <t>Rehabilitation/Construction Costs</t>
  </si>
  <si>
    <t>Rehab/const including lead hazard reduction</t>
  </si>
  <si>
    <t>Additional net cost for energy efficiency</t>
  </si>
  <si>
    <t>Appliances</t>
  </si>
  <si>
    <t>Landscaping</t>
  </si>
  <si>
    <t>Other</t>
  </si>
  <si>
    <t>Rehabilitation/construction cost</t>
  </si>
  <si>
    <t>Basis for Developer Fee</t>
  </si>
  <si>
    <t>Developer fee percentage and Amount of Fee</t>
  </si>
  <si>
    <t>Construction</t>
  </si>
  <si>
    <t>HVAC</t>
  </si>
  <si>
    <t>Survey/Engineering</t>
  </si>
  <si>
    <t>Construction Detail</t>
  </si>
  <si>
    <t>Site work/Excavation</t>
  </si>
  <si>
    <t>Sidewalks/Drives/Concrete</t>
  </si>
  <si>
    <t>Foundation Concrete</t>
  </si>
  <si>
    <t xml:space="preserve">Utility Connections </t>
  </si>
  <si>
    <t>Exterior Finish Work</t>
  </si>
  <si>
    <t>Electric</t>
  </si>
  <si>
    <t>Plumbing</t>
  </si>
  <si>
    <t>General Conditions</t>
  </si>
  <si>
    <t>Costs</t>
  </si>
  <si>
    <t>Modular Unit</t>
  </si>
  <si>
    <t>Number Units</t>
  </si>
  <si>
    <t>Total Costs</t>
  </si>
  <si>
    <t>Legal</t>
  </si>
  <si>
    <t>Electricity</t>
  </si>
  <si>
    <t>Security</t>
  </si>
  <si>
    <t>DISTRIBUTION OF RENTS</t>
  </si>
  <si>
    <t>#  Bedrooms</t>
  </si>
  <si>
    <t># Bath-rooms</t>
  </si>
  <si>
    <t># Units</t>
  </si>
  <si>
    <t>Per Unit</t>
  </si>
  <si>
    <t>Base Rent</t>
  </si>
  <si>
    <t>Unit Square Footage</t>
  </si>
  <si>
    <t>Utility Allowance</t>
  </si>
  <si>
    <t>Gross Rent*</t>
  </si>
  <si>
    <t>% of</t>
  </si>
  <si>
    <t>Square Footage</t>
  </si>
  <si>
    <t>AMGI</t>
  </si>
  <si>
    <t>UNIT Breakdown by AMI</t>
  </si>
  <si>
    <t>Market Rate proportionality check</t>
  </si>
  <si>
    <t>(Not Including Utilities)</t>
  </si>
  <si>
    <t>Monthly</t>
  </si>
  <si>
    <t>(Includes Utilities)</t>
  </si>
  <si>
    <t>BR</t>
  </si>
  <si>
    <t>60%*</t>
  </si>
  <si>
    <t>Two/1ba</t>
  </si>
  <si>
    <t>% of type</t>
  </si>
  <si>
    <t>1 br</t>
  </si>
  <si>
    <t>Two/2ba</t>
  </si>
  <si>
    <t>One BR</t>
  </si>
  <si>
    <t>2 br</t>
  </si>
  <si>
    <t>Three BR</t>
  </si>
  <si>
    <t>Two BR Flat</t>
  </si>
  <si>
    <t>3 br</t>
  </si>
  <si>
    <t>3 BR Flat</t>
  </si>
  <si>
    <t>3 BR TH</t>
  </si>
  <si>
    <t>LI Trgtg</t>
  </si>
  <si>
    <t>%</t>
  </si>
  <si>
    <t>ahp units</t>
  </si>
  <si>
    <t>Increase from WG</t>
  </si>
  <si>
    <t>TOTAL:</t>
  </si>
  <si>
    <t>Total Monthly Income for Low-Income Housing Units (Base Rent, Total for all units):</t>
  </si>
  <si>
    <t>Market</t>
  </si>
  <si>
    <t>MSHDA REGION C</t>
  </si>
  <si>
    <t>trash</t>
  </si>
  <si>
    <t>other electric</t>
  </si>
  <si>
    <t>cooking-elec</t>
  </si>
  <si>
    <t>`</t>
  </si>
  <si>
    <t>heat GAS (apt)</t>
  </si>
  <si>
    <t>Service chg</t>
  </si>
  <si>
    <t>x</t>
  </si>
  <si>
    <t>Debt Coverage Ratio</t>
  </si>
  <si>
    <t>Year 2</t>
  </si>
  <si>
    <t>Year 3</t>
  </si>
  <si>
    <t>Year 4</t>
  </si>
  <si>
    <t>Year 5</t>
  </si>
  <si>
    <t>Effective Gross Income</t>
  </si>
  <si>
    <t>Net Operating Income</t>
  </si>
  <si>
    <t>Cash Flow</t>
  </si>
  <si>
    <t>Non-rental Income</t>
  </si>
  <si>
    <t>Total Cost Per Duplex</t>
  </si>
  <si>
    <t>Number of Duplex</t>
  </si>
  <si>
    <t>Total Cost for Project</t>
  </si>
  <si>
    <t>Architects/Engineering/Inspection</t>
  </si>
  <si>
    <t>Interest Expenses During Construction</t>
  </si>
  <si>
    <t>Zoning Fees</t>
  </si>
  <si>
    <t>Contingency Costs</t>
  </si>
  <si>
    <t xml:space="preserve">Total Development Cost </t>
  </si>
  <si>
    <t>Extermination</t>
  </si>
  <si>
    <t>Snow Removal</t>
  </si>
  <si>
    <t>1-APTT</t>
  </si>
  <si>
    <t>3-DUPLEX</t>
  </si>
  <si>
    <t>water htg-GAS</t>
  </si>
  <si>
    <t>Reserves - Operating</t>
  </si>
  <si>
    <t>1112 Jefferson (2)</t>
  </si>
  <si>
    <t>741 Evergreen (2)</t>
  </si>
  <si>
    <t>1222 EuclidB-1</t>
  </si>
  <si>
    <t>1219 Euclid "BldgA"-2</t>
  </si>
  <si>
    <t>1219 Euclid "BldgB"-1</t>
  </si>
  <si>
    <t>Total Project</t>
  </si>
  <si>
    <t>1222 Euclid BldgA-2</t>
  </si>
  <si>
    <t>Acquisition Other: Title, Recording etc</t>
  </si>
  <si>
    <t>Site Prep-tree removal/clean up</t>
  </si>
  <si>
    <t>Reserves - Social Services</t>
  </si>
  <si>
    <t>FMR/PBV50%</t>
  </si>
  <si>
    <t>Has not been updated</t>
  </si>
  <si>
    <t>Homeless</t>
  </si>
  <si>
    <t>Special Needs</t>
  </si>
  <si>
    <t>30% AMI</t>
  </si>
  <si>
    <t>Loan Origination Fees+Costs</t>
  </si>
  <si>
    <t>LINC</t>
  </si>
  <si>
    <t>BR MIX</t>
  </si>
  <si>
    <t>1211 Cass</t>
  </si>
  <si>
    <t>c</t>
  </si>
  <si>
    <t>CR</t>
  </si>
  <si>
    <t>50%</t>
  </si>
  <si>
    <t>60% units only-apply reduction if desired</t>
  </si>
  <si>
    <t>FMR (2022)</t>
  </si>
  <si>
    <t>Kent County 2021 HUD Limits</t>
  </si>
  <si>
    <t>60/PBV</t>
  </si>
  <si>
    <t>(Include only tenant paid utilities)</t>
  </si>
  <si>
    <t>ANNUAL RENT</t>
  </si>
  <si>
    <t>1br detached</t>
  </si>
  <si>
    <t>Increase in Expenses:</t>
  </si>
  <si>
    <t>GROSS POTENTIAL RENT REVENUE - PILOT UNITS</t>
  </si>
  <si>
    <t>Number of Units</t>
  </si>
  <si>
    <t>Number of Bedrooms in Unit</t>
  </si>
  <si>
    <t>Anticipated PILOT AMI Tier</t>
  </si>
  <si>
    <t>PILOT AMI Tiers</t>
  </si>
  <si>
    <t>Total PILOT Charge</t>
  </si>
  <si>
    <t>&gt;100% - ≤ 120%​</t>
  </si>
  <si>
    <t>&gt;80% - ≤ 100%​</t>
  </si>
  <si>
    <t>&gt;60% - ≤ 80%​</t>
  </si>
  <si>
    <t>≤ 60%​</t>
  </si>
  <si>
    <t>Project Name:</t>
  </si>
  <si>
    <t>Monthly Proposed PILOT Rent per Unit</t>
  </si>
  <si>
    <t>PILOT Charge per Unit</t>
  </si>
  <si>
    <t>Administrative Expenses</t>
  </si>
  <si>
    <t>Management Fees</t>
  </si>
  <si>
    <t>Office Payroll</t>
  </si>
  <si>
    <t>Payroll Taxes</t>
  </si>
  <si>
    <t>Benefits/Worker's Comp.</t>
  </si>
  <si>
    <t>Advertising/Marketing</t>
  </si>
  <si>
    <t>Legal /Accounting</t>
  </si>
  <si>
    <t xml:space="preserve">General Office </t>
  </si>
  <si>
    <t xml:space="preserve">Other: </t>
  </si>
  <si>
    <t>Water &amp; Sewer</t>
  </si>
  <si>
    <t>Maintenance/Non-Capitalized Repairs</t>
  </si>
  <si>
    <t>Maintenance/Janitorial Payroll</t>
  </si>
  <si>
    <t>Lawn/Tree Maintenance</t>
  </si>
  <si>
    <t>Parking Lot Repairs</t>
  </si>
  <si>
    <t>Painting/Decorations/Cleaning</t>
  </si>
  <si>
    <t>Heating &amp; Air Repairs</t>
  </si>
  <si>
    <t>Plumbing/Electrical Repairs</t>
  </si>
  <si>
    <t>Elevator Maintenance</t>
  </si>
  <si>
    <t>Vehicle/Equipment Maintenance</t>
  </si>
  <si>
    <t>Other:</t>
  </si>
  <si>
    <t>Property &amp; Liability Insurance</t>
  </si>
  <si>
    <t xml:space="preserve">Other:  </t>
  </si>
  <si>
    <t>Annual Amount</t>
  </si>
  <si>
    <t>Per unit Amount</t>
  </si>
  <si>
    <t>Number of PILOT units</t>
  </si>
  <si>
    <t>PILOT Payment</t>
  </si>
  <si>
    <r>
      <t xml:space="preserve">Estimated PILOT Payment </t>
    </r>
    <r>
      <rPr>
        <sz val="8"/>
        <rFont val="Arial"/>
        <family val="2"/>
      </rPr>
      <t>(not taking owner-paid utilities into account)</t>
    </r>
  </si>
  <si>
    <t>Year 1</t>
  </si>
  <si>
    <t xml:space="preserve">Increase in Revenue: </t>
  </si>
  <si>
    <t>Annual Loss due to Vacancy, Rent Concessions, Bad Debts:</t>
  </si>
  <si>
    <t>Less Annual Loss</t>
  </si>
  <si>
    <t>Total Income</t>
  </si>
  <si>
    <t>Less Operating Expenses</t>
  </si>
  <si>
    <t>Operating Reserve Contribution</t>
  </si>
  <si>
    <r>
      <t xml:space="preserve">Replacement or Other Reserve Contributions </t>
    </r>
    <r>
      <rPr>
        <sz val="8"/>
        <color rgb="FF000000"/>
        <rFont val="Arial"/>
        <family val="2"/>
      </rPr>
      <t>(not Operating Reserve which is accounted for in Operating Expenses)</t>
    </r>
  </si>
  <si>
    <t>Annual Debt Service</t>
  </si>
  <si>
    <t xml:space="preserve">PILOT </t>
  </si>
  <si>
    <t>Annual Percentage Increase to Replacement or Other Reserves:</t>
  </si>
  <si>
    <t xml:space="preserve">Total Potential Annual Rent Revenue </t>
  </si>
  <si>
    <t xml:space="preserve">Potential Rent Revenue 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</si>
  <si>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</si>
  <si>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</si>
  <si>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</si>
  <si>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</si>
  <si>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</si>
  <si>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</si>
  <si>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</si>
  <si>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</si>
  <si>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</si>
  <si>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</si>
  <si>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15 Year Operating Pro Forma</t>
  </si>
  <si>
    <t>Only fill in boxes shaded in blue</t>
  </si>
  <si>
    <t>Operating Expenses</t>
  </si>
  <si>
    <r>
      <t xml:space="preserve">Total Expenses </t>
    </r>
    <r>
      <rPr>
        <i/>
        <sz val="11"/>
        <color theme="1"/>
        <rFont val="Arial"/>
        <family val="2"/>
      </rPr>
      <t>(not counting PILOT)</t>
    </r>
  </si>
  <si>
    <t>Utilities Provided to PILOT Units by Owner</t>
  </si>
  <si>
    <t>Trash Service</t>
  </si>
  <si>
    <t>Utilities for Common Areas</t>
  </si>
  <si>
    <t xml:space="preserve">Natural Gas </t>
  </si>
  <si>
    <t xml:space="preserve">Trash Service </t>
  </si>
  <si>
    <t>Janitorial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</si>
</sst>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BEEFE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30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1">
    <xf numFmtId="0" fontId="0" fillId="0" borderId="0" xfId="0"/>
    <xf numFmtId="0" fontId="4" fillId="0" borderId="0" xfId="0" applyFo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0" borderId="1" xfId="0" applyNumberFormat="1" applyBorder="1"/>
    <xf numFmtId="164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164" fontId="0" fillId="0" borderId="6" xfId="0" applyNumberFormat="1" applyBorder="1" applyProtection="1">
      <protection locked="0"/>
    </xf>
    <xf numFmtId="0" fontId="5" fillId="0" borderId="0" xfId="0" applyFont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10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5" fillId="0" borderId="0" xfId="0" applyNumberFormat="1" applyFont="1" applyProtection="1">
      <protection locked="0"/>
    </xf>
    <xf numFmtId="166" fontId="0" fillId="0" borderId="0" xfId="0" applyNumberFormat="1" applyProtection="1">
      <protection locked="0"/>
    </xf>
    <xf numFmtId="164" fontId="0" fillId="0" borderId="7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6" xfId="0" applyBorder="1"/>
    <xf numFmtId="0" fontId="0" fillId="0" borderId="1" xfId="0" applyBorder="1"/>
    <xf numFmtId="0" fontId="7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9" fontId="0" fillId="0" borderId="0" xfId="0" applyNumberFormat="1"/>
    <xf numFmtId="0" fontId="13" fillId="0" borderId="0" xfId="0" applyFont="1" applyAlignment="1">
      <alignment vertical="center"/>
    </xf>
    <xf numFmtId="9" fontId="7" fillId="0" borderId="1" xfId="0" applyNumberFormat="1" applyFont="1" applyBorder="1" applyAlignment="1">
      <alignment horizontal="center" wrapText="1"/>
    </xf>
    <xf numFmtId="9" fontId="0" fillId="5" borderId="1" xfId="0" applyNumberFormat="1" applyFill="1" applyBorder="1"/>
    <xf numFmtId="0" fontId="0" fillId="6" borderId="1" xfId="0" applyFill="1" applyBorder="1"/>
    <xf numFmtId="9" fontId="6" fillId="7" borderId="1" xfId="0" applyNumberFormat="1" applyFont="1" applyFill="1" applyBorder="1"/>
    <xf numFmtId="0" fontId="0" fillId="4" borderId="1" xfId="0" applyFill="1" applyBorder="1"/>
    <xf numFmtId="0" fontId="6" fillId="0" borderId="1" xfId="0" applyFont="1" applyBorder="1"/>
    <xf numFmtId="0" fontId="8" fillId="0" borderId="0" xfId="0" applyFont="1"/>
    <xf numFmtId="0" fontId="14" fillId="0" borderId="0" xfId="0" applyFont="1"/>
    <xf numFmtId="0" fontId="8" fillId="0" borderId="1" xfId="0" applyFont="1" applyBorder="1"/>
    <xf numFmtId="0" fontId="0" fillId="5" borderId="1" xfId="0" applyFill="1" applyBorder="1"/>
    <xf numFmtId="0" fontId="0" fillId="7" borderId="1" xfId="0" applyFill="1" applyBorder="1"/>
    <xf numFmtId="0" fontId="6" fillId="0" borderId="0" xfId="0" applyFont="1"/>
    <xf numFmtId="9" fontId="14" fillId="0" borderId="0" xfId="2" applyFont="1"/>
    <xf numFmtId="0" fontId="11" fillId="9" borderId="23" xfId="0" applyFont="1" applyFill="1" applyBorder="1" applyAlignment="1">
      <alignment wrapText="1"/>
    </xf>
    <xf numFmtId="0" fontId="11" fillId="9" borderId="29" xfId="0" applyFont="1" applyFill="1" applyBorder="1" applyAlignment="1">
      <alignment horizontal="right" wrapText="1"/>
    </xf>
    <xf numFmtId="0" fontId="15" fillId="9" borderId="24" xfId="0" applyFont="1" applyFill="1" applyBorder="1" applyAlignment="1">
      <alignment horizontal="right" wrapText="1"/>
    </xf>
    <xf numFmtId="0" fontId="15" fillId="9" borderId="30" xfId="0" applyFont="1" applyFill="1" applyBorder="1" applyAlignment="1">
      <alignment horizontal="right" wrapText="1"/>
    </xf>
    <xf numFmtId="0" fontId="16" fillId="9" borderId="1" xfId="0" applyFont="1" applyFill="1" applyBorder="1" applyAlignment="1">
      <alignment horizontal="center" wrapText="1"/>
    </xf>
    <xf numFmtId="166" fontId="15" fillId="9" borderId="1" xfId="0" applyNumberFormat="1" applyFont="1" applyFill="1" applyBorder="1" applyAlignment="1">
      <alignment horizontal="center" wrapText="1"/>
    </xf>
    <xf numFmtId="2" fontId="15" fillId="9" borderId="29" xfId="0" applyNumberFormat="1" applyFont="1" applyFill="1" applyBorder="1" applyAlignment="1">
      <alignment horizontal="right" wrapText="1"/>
    </xf>
    <xf numFmtId="8" fontId="17" fillId="9" borderId="29" xfId="0" applyNumberFormat="1" applyFont="1" applyFill="1" applyBorder="1" applyAlignment="1">
      <alignment horizontal="right" wrapText="1"/>
    </xf>
    <xf numFmtId="6" fontId="15" fillId="9" borderId="29" xfId="0" applyNumberFormat="1" applyFont="1" applyFill="1" applyBorder="1" applyAlignment="1">
      <alignment horizontal="right" wrapText="1"/>
    </xf>
    <xf numFmtId="165" fontId="11" fillId="9" borderId="29" xfId="2" applyNumberFormat="1" applyFont="1" applyFill="1" applyBorder="1" applyAlignment="1">
      <alignment wrapText="1"/>
    </xf>
    <xf numFmtId="0" fontId="15" fillId="10" borderId="20" xfId="0" applyFont="1" applyFill="1" applyBorder="1" applyAlignment="1">
      <alignment wrapText="1"/>
    </xf>
    <xf numFmtId="0" fontId="15" fillId="10" borderId="32" xfId="0" applyFont="1" applyFill="1" applyBorder="1" applyAlignment="1">
      <alignment horizontal="right" wrapText="1"/>
    </xf>
    <xf numFmtId="0" fontId="15" fillId="10" borderId="21" xfId="0" applyFont="1" applyFill="1" applyBorder="1" applyAlignment="1">
      <alignment horizontal="right" wrapText="1"/>
    </xf>
    <xf numFmtId="0" fontId="15" fillId="10" borderId="33" xfId="0" applyFont="1" applyFill="1" applyBorder="1" applyAlignment="1">
      <alignment horizontal="right" wrapText="1"/>
    </xf>
    <xf numFmtId="0" fontId="16" fillId="10" borderId="34" xfId="0" applyFont="1" applyFill="1" applyBorder="1" applyAlignment="1">
      <alignment horizontal="center" wrapText="1"/>
    </xf>
    <xf numFmtId="164" fontId="15" fillId="10" borderId="34" xfId="0" applyNumberFormat="1" applyFont="1" applyFill="1" applyBorder="1" applyAlignment="1">
      <alignment horizontal="center" wrapText="1"/>
    </xf>
    <xf numFmtId="2" fontId="15" fillId="10" borderId="34" xfId="0" applyNumberFormat="1" applyFont="1" applyFill="1" applyBorder="1" applyAlignment="1">
      <alignment horizontal="right" wrapText="1"/>
    </xf>
    <xf numFmtId="0" fontId="15" fillId="10" borderId="34" xfId="0" applyFont="1" applyFill="1" applyBorder="1" applyAlignment="1">
      <alignment horizontal="right" wrapText="1"/>
    </xf>
    <xf numFmtId="8" fontId="17" fillId="10" borderId="34" xfId="0" applyNumberFormat="1" applyFont="1" applyFill="1" applyBorder="1" applyAlignment="1">
      <alignment horizontal="right" wrapText="1"/>
    </xf>
    <xf numFmtId="6" fontId="15" fillId="10" borderId="34" xfId="0" applyNumberFormat="1" applyFont="1" applyFill="1" applyBorder="1" applyAlignment="1">
      <alignment horizontal="right" wrapText="1"/>
    </xf>
    <xf numFmtId="165" fontId="15" fillId="10" borderId="34" xfId="2" applyNumberFormat="1" applyFont="1" applyFill="1" applyBorder="1" applyAlignment="1">
      <alignment wrapText="1"/>
    </xf>
    <xf numFmtId="0" fontId="8" fillId="5" borderId="1" xfId="0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8" fillId="4" borderId="1" xfId="0" applyFont="1" applyFill="1" applyBorder="1"/>
    <xf numFmtId="0" fontId="8" fillId="11" borderId="0" xfId="0" applyFont="1" applyFill="1"/>
    <xf numFmtId="0" fontId="8" fillId="6" borderId="0" xfId="0" applyFont="1" applyFill="1"/>
    <xf numFmtId="0" fontId="8" fillId="7" borderId="0" xfId="0" applyFont="1" applyFill="1"/>
    <xf numFmtId="0" fontId="0" fillId="0" borderId="34" xfId="0" applyBorder="1"/>
    <xf numFmtId="9" fontId="0" fillId="0" borderId="0" xfId="2" applyFont="1"/>
    <xf numFmtId="9" fontId="6" fillId="4" borderId="0" xfId="2" applyFont="1" applyFill="1"/>
    <xf numFmtId="0" fontId="19" fillId="0" borderId="1" xfId="0" applyFont="1" applyBorder="1"/>
    <xf numFmtId="0" fontId="0" fillId="0" borderId="36" xfId="0" applyBorder="1"/>
    <xf numFmtId="0" fontId="6" fillId="0" borderId="14" xfId="0" applyFont="1" applyBorder="1"/>
    <xf numFmtId="0" fontId="0" fillId="0" borderId="14" xfId="0" applyBorder="1"/>
    <xf numFmtId="0" fontId="0" fillId="0" borderId="37" xfId="0" applyBorder="1"/>
    <xf numFmtId="0" fontId="0" fillId="0" borderId="10" xfId="0" applyBorder="1"/>
    <xf numFmtId="0" fontId="0" fillId="0" borderId="38" xfId="0" applyBorder="1"/>
    <xf numFmtId="9" fontId="0" fillId="4" borderId="0" xfId="0" applyNumberFormat="1" applyFill="1"/>
    <xf numFmtId="9" fontId="0" fillId="0" borderId="10" xfId="0" applyNumberFormat="1" applyBorder="1"/>
    <xf numFmtId="8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25" xfId="0" applyBorder="1"/>
    <xf numFmtId="9" fontId="8" fillId="4" borderId="10" xfId="0" applyNumberFormat="1" applyFont="1" applyFill="1" applyBorder="1"/>
    <xf numFmtId="6" fontId="0" fillId="0" borderId="0" xfId="0" applyNumberFormat="1"/>
    <xf numFmtId="6" fontId="0" fillId="0" borderId="5" xfId="0" applyNumberFormat="1" applyBorder="1"/>
    <xf numFmtId="6" fontId="6" fillId="0" borderId="7" xfId="0" applyNumberFormat="1" applyFont="1" applyBorder="1"/>
    <xf numFmtId="0" fontId="0" fillId="0" borderId="7" xfId="0" applyBorder="1"/>
    <xf numFmtId="0" fontId="0" fillId="0" borderId="28" xfId="0" applyBorder="1"/>
    <xf numFmtId="0" fontId="6" fillId="0" borderId="39" xfId="0" applyFont="1" applyBorder="1"/>
    <xf numFmtId="44" fontId="0" fillId="0" borderId="0" xfId="1" applyFont="1"/>
    <xf numFmtId="0" fontId="0" fillId="0" borderId="41" xfId="0" applyBorder="1"/>
    <xf numFmtId="0" fontId="0" fillId="0" borderId="42" xfId="0" applyBorder="1"/>
    <xf numFmtId="167" fontId="0" fillId="0" borderId="0" xfId="0" applyNumberFormat="1"/>
    <xf numFmtId="1" fontId="0" fillId="0" borderId="0" xfId="0" applyNumberFormat="1"/>
    <xf numFmtId="0" fontId="6" fillId="0" borderId="41" xfId="0" applyFont="1" applyBorder="1"/>
    <xf numFmtId="0" fontId="0" fillId="3" borderId="1" xfId="0" applyFill="1" applyBorder="1"/>
    <xf numFmtId="0" fontId="0" fillId="0" borderId="35" xfId="0" applyBorder="1"/>
    <xf numFmtId="0" fontId="8" fillId="0" borderId="6" xfId="0" applyFont="1" applyBorder="1"/>
    <xf numFmtId="0" fontId="0" fillId="0" borderId="33" xfId="0" applyBorder="1"/>
    <xf numFmtId="0" fontId="0" fillId="4" borderId="0" xfId="0" applyFill="1"/>
    <xf numFmtId="0" fontId="21" fillId="12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justify"/>
    </xf>
    <xf numFmtId="0" fontId="24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43" fontId="0" fillId="0" borderId="0" xfId="0" applyNumberFormat="1"/>
    <xf numFmtId="0" fontId="23" fillId="3" borderId="1" xfId="0" applyFont="1" applyFill="1" applyBorder="1" applyAlignment="1">
      <alignment wrapText="1"/>
    </xf>
    <xf numFmtId="168" fontId="0" fillId="0" borderId="0" xfId="1" applyNumberFormat="1" applyFont="1"/>
    <xf numFmtId="164" fontId="0" fillId="0" borderId="0" xfId="0" applyNumberFormat="1"/>
    <xf numFmtId="166" fontId="0" fillId="2" borderId="1" xfId="0" applyNumberFormat="1" applyFill="1" applyBorder="1" applyProtection="1">
      <protection locked="0"/>
    </xf>
    <xf numFmtId="9" fontId="6" fillId="14" borderId="1" xfId="2" applyFont="1" applyFill="1" applyBorder="1"/>
    <xf numFmtId="169" fontId="6" fillId="14" borderId="1" xfId="3" applyNumberFormat="1" applyFont="1" applyFill="1" applyBorder="1"/>
    <xf numFmtId="1" fontId="0" fillId="14" borderId="1" xfId="0" applyNumberFormat="1" applyFill="1" applyBorder="1"/>
    <xf numFmtId="1" fontId="6" fillId="14" borderId="1" xfId="2" applyNumberFormat="1" applyFont="1" applyFill="1" applyBorder="1"/>
    <xf numFmtId="0" fontId="8" fillId="14" borderId="1" xfId="0" applyFont="1" applyFill="1" applyBorder="1"/>
    <xf numFmtId="0" fontId="8" fillId="14" borderId="0" xfId="0" applyFont="1" applyFill="1"/>
    <xf numFmtId="0" fontId="15" fillId="0" borderId="17" xfId="0" applyFont="1" applyBorder="1" applyAlignment="1">
      <alignment wrapText="1"/>
    </xf>
    <xf numFmtId="0" fontId="15" fillId="0" borderId="34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5" fillId="0" borderId="33" xfId="0" applyFont="1" applyBorder="1" applyAlignment="1">
      <alignment wrapText="1"/>
    </xf>
    <xf numFmtId="0" fontId="16" fillId="0" borderId="34" xfId="0" applyFont="1" applyBorder="1" applyAlignment="1">
      <alignment horizontal="center" wrapText="1"/>
    </xf>
    <xf numFmtId="164" fontId="15" fillId="0" borderId="34" xfId="0" applyNumberFormat="1" applyFont="1" applyBorder="1" applyAlignment="1">
      <alignment horizontal="center" wrapText="1"/>
    </xf>
    <xf numFmtId="2" fontId="15" fillId="0" borderId="34" xfId="0" applyNumberFormat="1" applyFont="1" applyBorder="1" applyAlignment="1">
      <alignment horizontal="right" wrapText="1"/>
    </xf>
    <xf numFmtId="8" fontId="6" fillId="0" borderId="34" xfId="0" applyNumberFormat="1" applyFont="1" applyBorder="1" applyAlignment="1">
      <alignment horizontal="right" wrapText="1"/>
    </xf>
    <xf numFmtId="165" fontId="15" fillId="0" borderId="1" xfId="2" applyNumberFormat="1" applyFont="1" applyFill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1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8" fontId="6" fillId="0" borderId="1" xfId="0" applyNumberFormat="1" applyFont="1" applyBorder="1" applyAlignment="1">
      <alignment horizontal="right" wrapText="1"/>
    </xf>
    <xf numFmtId="6" fontId="15" fillId="0" borderId="1" xfId="0" applyNumberFormat="1" applyFont="1" applyBorder="1" applyAlignment="1">
      <alignment horizontal="right" wrapText="1"/>
    </xf>
    <xf numFmtId="0" fontId="15" fillId="15" borderId="22" xfId="0" applyFont="1" applyFill="1" applyBorder="1" applyAlignment="1">
      <alignment wrapText="1"/>
    </xf>
    <xf numFmtId="0" fontId="15" fillId="15" borderId="26" xfId="0" applyFont="1" applyFill="1" applyBorder="1" applyAlignment="1">
      <alignment horizontal="right" wrapText="1"/>
    </xf>
    <xf numFmtId="0" fontId="15" fillId="15" borderId="13" xfId="0" applyFont="1" applyFill="1" applyBorder="1" applyAlignment="1">
      <alignment horizontal="right" wrapText="1"/>
    </xf>
    <xf numFmtId="0" fontId="15" fillId="15" borderId="4" xfId="0" applyFont="1" applyFill="1" applyBorder="1" applyAlignment="1">
      <alignment horizontal="right" wrapText="1"/>
    </xf>
    <xf numFmtId="0" fontId="18" fillId="15" borderId="1" xfId="0" applyFont="1" applyFill="1" applyBorder="1" applyAlignment="1">
      <alignment horizontal="center" wrapText="1"/>
    </xf>
    <xf numFmtId="164" fontId="15" fillId="15" borderId="1" xfId="0" applyNumberFormat="1" applyFont="1" applyFill="1" applyBorder="1" applyAlignment="1">
      <alignment horizontal="center" wrapText="1"/>
    </xf>
    <xf numFmtId="2" fontId="15" fillId="15" borderId="1" xfId="0" applyNumberFormat="1" applyFont="1" applyFill="1" applyBorder="1" applyAlignment="1">
      <alignment horizontal="right" wrapText="1"/>
    </xf>
    <xf numFmtId="8" fontId="6" fillId="15" borderId="1" xfId="0" applyNumberFormat="1" applyFont="1" applyFill="1" applyBorder="1" applyAlignment="1">
      <alignment horizontal="right" wrapText="1"/>
    </xf>
    <xf numFmtId="6" fontId="15" fillId="15" borderId="1" xfId="0" applyNumberFormat="1" applyFont="1" applyFill="1" applyBorder="1" applyAlignment="1">
      <alignment horizontal="right" wrapText="1"/>
    </xf>
    <xf numFmtId="165" fontId="15" fillId="15" borderId="1" xfId="2" applyNumberFormat="1" applyFont="1" applyFill="1" applyBorder="1" applyAlignment="1">
      <alignment wrapText="1"/>
    </xf>
    <xf numFmtId="0" fontId="15" fillId="15" borderId="15" xfId="0" applyFont="1" applyFill="1" applyBorder="1" applyAlignment="1">
      <alignment wrapText="1"/>
    </xf>
    <xf numFmtId="0" fontId="15" fillId="15" borderId="1" xfId="0" applyFont="1" applyFill="1" applyBorder="1" applyAlignment="1">
      <alignment horizontal="right" wrapText="1"/>
    </xf>
    <xf numFmtId="0" fontId="11" fillId="15" borderId="16" xfId="0" applyFont="1" applyFill="1" applyBorder="1" applyAlignment="1">
      <alignment horizontal="right" wrapText="1"/>
    </xf>
    <xf numFmtId="0" fontId="15" fillId="15" borderId="4" xfId="0" applyFont="1" applyFill="1" applyBorder="1" applyAlignment="1">
      <alignment wrapText="1"/>
    </xf>
    <xf numFmtId="164" fontId="11" fillId="15" borderId="1" xfId="0" applyNumberFormat="1" applyFont="1" applyFill="1" applyBorder="1" applyAlignment="1">
      <alignment horizontal="center" wrapText="1"/>
    </xf>
    <xf numFmtId="9" fontId="6" fillId="15" borderId="0" xfId="0" quotePrefix="1" applyNumberFormat="1" applyFont="1" applyFill="1"/>
    <xf numFmtId="0" fontId="11" fillId="15" borderId="15" xfId="0" applyFont="1" applyFill="1" applyBorder="1" applyAlignment="1">
      <alignment wrapText="1"/>
    </xf>
    <xf numFmtId="0" fontId="11" fillId="15" borderId="1" xfId="0" applyFont="1" applyFill="1" applyBorder="1" applyAlignment="1">
      <alignment horizontal="right" wrapText="1"/>
    </xf>
    <xf numFmtId="165" fontId="11" fillId="15" borderId="1" xfId="2" applyNumberFormat="1" applyFont="1" applyFill="1" applyBorder="1" applyAlignment="1">
      <alignment wrapText="1"/>
    </xf>
    <xf numFmtId="0" fontId="15" fillId="15" borderId="23" xfId="0" applyFont="1" applyFill="1" applyBorder="1" applyAlignment="1">
      <alignment wrapText="1"/>
    </xf>
    <xf numFmtId="0" fontId="15" fillId="15" borderId="29" xfId="0" applyFont="1" applyFill="1" applyBorder="1" applyAlignment="1">
      <alignment horizontal="right" wrapText="1"/>
    </xf>
    <xf numFmtId="0" fontId="15" fillId="15" borderId="24" xfId="0" applyFont="1" applyFill="1" applyBorder="1" applyAlignment="1">
      <alignment horizontal="right" wrapText="1"/>
    </xf>
    <xf numFmtId="0" fontId="15" fillId="15" borderId="30" xfId="0" applyFont="1" applyFill="1" applyBorder="1" applyAlignment="1">
      <alignment wrapText="1"/>
    </xf>
    <xf numFmtId="0" fontId="18" fillId="15" borderId="29" xfId="0" applyFont="1" applyFill="1" applyBorder="1" applyAlignment="1">
      <alignment horizontal="center" wrapText="1"/>
    </xf>
    <xf numFmtId="164" fontId="15" fillId="15" borderId="29" xfId="0" applyNumberFormat="1" applyFont="1" applyFill="1" applyBorder="1" applyAlignment="1">
      <alignment horizontal="center" wrapText="1"/>
    </xf>
    <xf numFmtId="2" fontId="15" fillId="15" borderId="29" xfId="0" applyNumberFormat="1" applyFont="1" applyFill="1" applyBorder="1" applyAlignment="1">
      <alignment horizontal="right" wrapText="1"/>
    </xf>
    <xf numFmtId="8" fontId="6" fillId="15" borderId="29" xfId="0" applyNumberFormat="1" applyFont="1" applyFill="1" applyBorder="1" applyAlignment="1">
      <alignment horizontal="right" wrapText="1"/>
    </xf>
    <xf numFmtId="0" fontId="0" fillId="0" borderId="5" xfId="0" applyBorder="1"/>
    <xf numFmtId="166" fontId="0" fillId="0" borderId="0" xfId="0" applyNumberFormat="1"/>
    <xf numFmtId="10" fontId="2" fillId="2" borderId="0" xfId="0" applyNumberFormat="1" applyFont="1" applyFill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164" fontId="0" fillId="2" borderId="2" xfId="0" applyNumberFormat="1" applyFill="1" applyBorder="1" applyProtection="1">
      <protection locked="0"/>
    </xf>
    <xf numFmtId="164" fontId="0" fillId="0" borderId="2" xfId="0" applyNumberFormat="1" applyBorder="1"/>
    <xf numFmtId="164" fontId="0" fillId="0" borderId="5" xfId="0" applyNumberFormat="1" applyBorder="1"/>
    <xf numFmtId="0" fontId="3" fillId="0" borderId="0" xfId="0" applyFont="1"/>
    <xf numFmtId="0" fontId="27" fillId="16" borderId="1" xfId="0" applyFont="1" applyFill="1" applyBorder="1" applyAlignment="1">
      <alignment horizontal="center" wrapText="1"/>
    </xf>
    <xf numFmtId="164" fontId="5" fillId="16" borderId="1" xfId="0" applyNumberFormat="1" applyFont="1" applyFill="1" applyBorder="1"/>
    <xf numFmtId="0" fontId="5" fillId="16" borderId="1" xfId="0" applyFont="1" applyFill="1" applyBorder="1"/>
    <xf numFmtId="0" fontId="0" fillId="8" borderId="1" xfId="0" applyFill="1" applyBorder="1"/>
    <xf numFmtId="0" fontId="15" fillId="3" borderId="22" xfId="0" applyFont="1" applyFill="1" applyBorder="1" applyAlignment="1">
      <alignment wrapText="1"/>
    </xf>
    <xf numFmtId="0" fontId="15" fillId="3" borderId="26" xfId="0" applyFont="1" applyFill="1" applyBorder="1" applyAlignment="1">
      <alignment horizontal="right" wrapText="1"/>
    </xf>
    <xf numFmtId="0" fontId="15" fillId="3" borderId="13" xfId="0" applyFont="1" applyFill="1" applyBorder="1" applyAlignment="1">
      <alignment horizontal="right" wrapText="1"/>
    </xf>
    <xf numFmtId="0" fontId="15" fillId="3" borderId="4" xfId="0" applyFont="1" applyFill="1" applyBorder="1" applyAlignment="1">
      <alignment horizontal="right" wrapText="1"/>
    </xf>
    <xf numFmtId="1" fontId="16" fillId="3" borderId="1" xfId="0" applyNumberFormat="1" applyFont="1" applyFill="1" applyBorder="1" applyAlignment="1">
      <alignment horizontal="center" wrapText="1"/>
    </xf>
    <xf numFmtId="164" fontId="15" fillId="3" borderId="1" xfId="0" applyNumberFormat="1" applyFont="1" applyFill="1" applyBorder="1" applyAlignment="1">
      <alignment horizontal="center" wrapText="1"/>
    </xf>
    <xf numFmtId="2" fontId="15" fillId="3" borderId="1" xfId="0" applyNumberFormat="1" applyFont="1" applyFill="1" applyBorder="1" applyAlignment="1">
      <alignment horizontal="right" wrapText="1"/>
    </xf>
    <xf numFmtId="8" fontId="17" fillId="3" borderId="1" xfId="0" applyNumberFormat="1" applyFont="1" applyFill="1" applyBorder="1" applyAlignment="1">
      <alignment horizontal="right" wrapText="1"/>
    </xf>
    <xf numFmtId="6" fontId="15" fillId="3" borderId="1" xfId="0" applyNumberFormat="1" applyFont="1" applyFill="1" applyBorder="1" applyAlignment="1">
      <alignment horizontal="right" wrapText="1"/>
    </xf>
    <xf numFmtId="165" fontId="15" fillId="3" borderId="1" xfId="2" applyNumberFormat="1" applyFont="1" applyFill="1" applyBorder="1" applyAlignment="1">
      <alignment wrapText="1"/>
    </xf>
    <xf numFmtId="0" fontId="15" fillId="3" borderId="15" xfId="0" applyFont="1" applyFill="1" applyBorder="1" applyAlignment="1">
      <alignment wrapText="1"/>
    </xf>
    <xf numFmtId="0" fontId="15" fillId="3" borderId="1" xfId="0" applyFont="1" applyFill="1" applyBorder="1" applyAlignment="1">
      <alignment horizontal="right" wrapText="1"/>
    </xf>
    <xf numFmtId="0" fontId="15" fillId="3" borderId="16" xfId="0" applyFont="1" applyFill="1" applyBorder="1" applyAlignment="1">
      <alignment horizontal="right" wrapText="1"/>
    </xf>
    <xf numFmtId="0" fontId="16" fillId="3" borderId="1" xfId="0" applyFont="1" applyFill="1" applyBorder="1" applyAlignment="1">
      <alignment horizontal="center" wrapText="1"/>
    </xf>
    <xf numFmtId="9" fontId="6" fillId="3" borderId="0" xfId="0" quotePrefix="1" applyNumberFormat="1" applyFont="1" applyFill="1"/>
    <xf numFmtId="0" fontId="28" fillId="0" borderId="0" xfId="0" applyFont="1"/>
    <xf numFmtId="164" fontId="28" fillId="0" borderId="0" xfId="0" applyNumberFormat="1" applyFont="1"/>
    <xf numFmtId="0" fontId="29" fillId="0" borderId="0" xfId="0" applyFont="1" applyProtection="1">
      <protection locked="0"/>
    </xf>
    <xf numFmtId="166" fontId="28" fillId="0" borderId="0" xfId="0" applyNumberFormat="1" applyFont="1"/>
    <xf numFmtId="0" fontId="28" fillId="0" borderId="0" xfId="0" applyFont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15" fillId="3" borderId="19" xfId="0" applyFont="1" applyFill="1" applyBorder="1" applyAlignment="1">
      <alignment wrapText="1"/>
    </xf>
    <xf numFmtId="0" fontId="15" fillId="3" borderId="8" xfId="0" applyFont="1" applyFill="1" applyBorder="1" applyAlignment="1">
      <alignment horizontal="right" wrapText="1"/>
    </xf>
    <xf numFmtId="0" fontId="15" fillId="3" borderId="27" xfId="0" applyFont="1" applyFill="1" applyBorder="1" applyAlignment="1">
      <alignment horizontal="right" wrapText="1"/>
    </xf>
    <xf numFmtId="0" fontId="15" fillId="3" borderId="28" xfId="0" applyFont="1" applyFill="1" applyBorder="1" applyAlignment="1">
      <alignment horizontal="right" wrapText="1"/>
    </xf>
    <xf numFmtId="0" fontId="15" fillId="3" borderId="5" xfId="0" applyFont="1" applyFill="1" applyBorder="1" applyAlignment="1">
      <alignment horizontal="right" wrapText="1"/>
    </xf>
    <xf numFmtId="8" fontId="17" fillId="3" borderId="8" xfId="0" applyNumberFormat="1" applyFont="1" applyFill="1" applyBorder="1" applyAlignment="1">
      <alignment horizontal="right" wrapText="1"/>
    </xf>
    <xf numFmtId="6" fontId="15" fillId="3" borderId="8" xfId="0" applyNumberFormat="1" applyFont="1" applyFill="1" applyBorder="1" applyAlignment="1">
      <alignment horizontal="right" wrapText="1"/>
    </xf>
    <xf numFmtId="9" fontId="8" fillId="3" borderId="0" xfId="0" quotePrefix="1" applyNumberFormat="1" applyFont="1" applyFill="1"/>
    <xf numFmtId="9" fontId="0" fillId="4" borderId="10" xfId="0" applyNumberFormat="1" applyFill="1" applyBorder="1"/>
    <xf numFmtId="166" fontId="0" fillId="0" borderId="1" xfId="0" applyNumberFormat="1" applyBorder="1"/>
    <xf numFmtId="8" fontId="6" fillId="3" borderId="1" xfId="0" applyNumberFormat="1" applyFont="1" applyFill="1" applyBorder="1" applyAlignment="1">
      <alignment horizontal="right" wrapText="1"/>
    </xf>
    <xf numFmtId="0" fontId="15" fillId="3" borderId="1" xfId="0" applyFont="1" applyFill="1" applyBorder="1" applyAlignment="1">
      <alignment wrapText="1"/>
    </xf>
    <xf numFmtId="6" fontId="15" fillId="3" borderId="1" xfId="0" applyNumberFormat="1" applyFont="1" applyFill="1" applyBorder="1" applyAlignment="1">
      <alignment wrapText="1"/>
    </xf>
    <xf numFmtId="6" fontId="11" fillId="3" borderId="2" xfId="0" applyNumberFormat="1" applyFont="1" applyFill="1" applyBorder="1" applyAlignment="1">
      <alignment wrapText="1"/>
    </xf>
    <xf numFmtId="6" fontId="11" fillId="3" borderId="3" xfId="0" applyNumberFormat="1" applyFont="1" applyFill="1" applyBorder="1" applyAlignment="1">
      <alignment wrapText="1"/>
    </xf>
    <xf numFmtId="6" fontId="11" fillId="3" borderId="4" xfId="0" applyNumberFormat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4" xfId="0" applyBorder="1"/>
    <xf numFmtId="0" fontId="11" fillId="3" borderId="1" xfId="0" applyFont="1" applyFill="1" applyBorder="1" applyAlignment="1">
      <alignment wrapText="1"/>
    </xf>
    <xf numFmtId="166" fontId="11" fillId="3" borderId="1" xfId="0" applyNumberFormat="1" applyFont="1" applyFill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9" fontId="8" fillId="3" borderId="1" xfId="0" quotePrefix="1" applyNumberFormat="1" applyFont="1" applyFill="1" applyBorder="1"/>
    <xf numFmtId="165" fontId="11" fillId="3" borderId="1" xfId="2" applyNumberFormat="1" applyFont="1" applyFill="1" applyBorder="1" applyAlignment="1">
      <alignment wrapText="1"/>
    </xf>
    <xf numFmtId="166" fontId="15" fillId="3" borderId="1" xfId="0" applyNumberFormat="1" applyFont="1" applyFill="1" applyBorder="1" applyAlignment="1">
      <alignment horizontal="center" wrapText="1"/>
    </xf>
    <xf numFmtId="165" fontId="31" fillId="3" borderId="1" xfId="2" applyNumberFormat="1" applyFont="1" applyFill="1" applyBorder="1" applyAlignment="1">
      <alignment wrapText="1"/>
    </xf>
    <xf numFmtId="0" fontId="0" fillId="4" borderId="4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4" xfId="0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wrapText="1"/>
    </xf>
    <xf numFmtId="6" fontId="15" fillId="3" borderId="1" xfId="0" applyNumberFormat="1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32" fillId="0" borderId="1" xfId="0" applyNumberFormat="1" applyFont="1" applyBorder="1" applyAlignment="1">
      <alignment horizontal="center"/>
    </xf>
    <xf numFmtId="0" fontId="20" fillId="17" borderId="2" xfId="0" applyFont="1" applyFill="1" applyBorder="1" applyAlignment="1">
      <alignment horizontal="center" wrapText="1"/>
    </xf>
    <xf numFmtId="0" fontId="0" fillId="17" borderId="1" xfId="0" applyFill="1" applyBorder="1"/>
    <xf numFmtId="164" fontId="15" fillId="17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18" borderId="2" xfId="0" applyFont="1" applyFill="1" applyBorder="1" applyProtection="1">
      <protection locked="0"/>
    </xf>
    <xf numFmtId="0" fontId="32" fillId="18" borderId="1" xfId="0" applyFont="1" applyFill="1" applyBorder="1" applyAlignment="1" applyProtection="1">
      <alignment horizontal="center" vertical="center"/>
      <protection locked="0"/>
    </xf>
    <xf numFmtId="0" fontId="15" fillId="18" borderId="2" xfId="0" applyFont="1" applyFill="1" applyBorder="1" applyAlignment="1">
      <alignment horizontal="center" wrapText="1"/>
    </xf>
    <xf numFmtId="164" fontId="15" fillId="18" borderId="1" xfId="0" applyNumberFormat="1" applyFont="1" applyFill="1" applyBorder="1" applyAlignment="1">
      <alignment horizontal="center" wrapText="1"/>
    </xf>
    <xf numFmtId="0" fontId="3" fillId="18" borderId="4" xfId="0" applyFont="1" applyFill="1" applyBorder="1" applyProtection="1">
      <protection locked="0"/>
    </xf>
    <xf numFmtId="0" fontId="23" fillId="0" borderId="1" xfId="0" applyFont="1" applyBorder="1" applyAlignment="1">
      <alignment horizontal="left" wrapText="1"/>
    </xf>
    <xf numFmtId="168" fontId="24" fillId="0" borderId="1" xfId="1" applyNumberFormat="1" applyFont="1" applyBorder="1" applyAlignment="1">
      <alignment horizontal="center" wrapText="1"/>
    </xf>
    <xf numFmtId="168" fontId="36" fillId="0" borderId="1" xfId="1" applyNumberFormat="1" applyFont="1" applyBorder="1" applyAlignment="1">
      <alignment horizontal="center" wrapText="1"/>
    </xf>
    <xf numFmtId="168" fontId="36" fillId="18" borderId="1" xfId="1" applyNumberFormat="1" applyFont="1" applyFill="1" applyBorder="1" applyAlignment="1">
      <alignment horizontal="center" wrapText="1"/>
    </xf>
    <xf numFmtId="168" fontId="23" fillId="0" borderId="1" xfId="1" applyNumberFormat="1" applyFont="1" applyBorder="1" applyAlignment="1">
      <alignment horizontal="center" wrapText="1"/>
    </xf>
    <xf numFmtId="168" fontId="23" fillId="0" borderId="1" xfId="1" applyNumberFormat="1" applyFont="1" applyBorder="1" applyAlignment="1">
      <alignment horizontal="center" vertical="center" wrapText="1"/>
    </xf>
    <xf numFmtId="168" fontId="23" fillId="18" borderId="1" xfId="1" applyNumberFormat="1" applyFont="1" applyFill="1" applyBorder="1" applyAlignment="1">
      <alignment horizontal="center" vertical="center" wrapText="1"/>
    </xf>
    <xf numFmtId="168" fontId="23" fillId="18" borderId="1" xfId="1" applyNumberFormat="1" applyFont="1" applyFill="1" applyBorder="1" applyAlignment="1">
      <alignment horizontal="center" wrapText="1"/>
    </xf>
    <xf numFmtId="0" fontId="23" fillId="19" borderId="1" xfId="0" applyFont="1" applyFill="1" applyBorder="1" applyAlignment="1">
      <alignment wrapText="1"/>
    </xf>
    <xf numFmtId="168" fontId="23" fillId="19" borderId="1" xfId="1" applyNumberFormat="1" applyFont="1" applyFill="1" applyBorder="1" applyAlignment="1">
      <alignment horizontal="center" wrapText="1"/>
    </xf>
    <xf numFmtId="43" fontId="23" fillId="0" borderId="1" xfId="1" applyNumberFormat="1" applyFont="1" applyBorder="1" applyAlignment="1">
      <alignment horizontal="center" wrapText="1"/>
    </xf>
    <xf numFmtId="168" fontId="36" fillId="0" borderId="1" xfId="1" applyNumberFormat="1" applyFont="1" applyFill="1" applyBorder="1" applyAlignment="1">
      <alignment horizontal="center" wrapText="1"/>
    </xf>
    <xf numFmtId="0" fontId="25" fillId="19" borderId="1" xfId="0" applyFont="1" applyFill="1" applyBorder="1"/>
    <xf numFmtId="9" fontId="35" fillId="18" borderId="2" xfId="0" applyNumberFormat="1" applyFont="1" applyFill="1" applyBorder="1" applyAlignment="1">
      <alignment horizontal="center"/>
    </xf>
    <xf numFmtId="9" fontId="35" fillId="18" borderId="2" xfId="0" applyNumberFormat="1" applyFont="1" applyFill="1" applyBorder="1" applyAlignment="1">
      <alignment horizontal="center" vertical="center"/>
    </xf>
    <xf numFmtId="168" fontId="24" fillId="0" borderId="34" xfId="1" applyNumberFormat="1" applyFont="1" applyBorder="1" applyAlignment="1">
      <alignment horizontal="center" wrapText="1"/>
    </xf>
    <xf numFmtId="0" fontId="38" fillId="18" borderId="43" xfId="0" applyFont="1" applyFill="1" applyBorder="1"/>
    <xf numFmtId="0" fontId="3" fillId="18" borderId="44" xfId="0" applyFont="1" applyFill="1" applyBorder="1"/>
    <xf numFmtId="0" fontId="3" fillId="18" borderId="45" xfId="0" applyFont="1" applyFill="1" applyBorder="1"/>
    <xf numFmtId="0" fontId="32" fillId="0" borderId="1" xfId="0" applyFont="1" applyBorder="1"/>
    <xf numFmtId="0" fontId="32" fillId="3" borderId="1" xfId="0" applyFont="1" applyFill="1" applyBorder="1"/>
    <xf numFmtId="0" fontId="40" fillId="0" borderId="1" xfId="0" applyFont="1" applyBorder="1"/>
    <xf numFmtId="166" fontId="32" fillId="18" borderId="1" xfId="0" applyNumberFormat="1" applyFont="1" applyFill="1" applyBorder="1" applyAlignment="1" applyProtection="1">
      <alignment horizontal="right" vertical="center"/>
      <protection locked="0"/>
    </xf>
    <xf numFmtId="166" fontId="32" fillId="0" borderId="1" xfId="0" applyNumberFormat="1" applyFont="1" applyBorder="1"/>
    <xf numFmtId="0" fontId="41" fillId="3" borderId="1" xfId="0" applyFont="1" applyFill="1" applyBorder="1"/>
    <xf numFmtId="166" fontId="42" fillId="0" borderId="1" xfId="0" applyNumberFormat="1" applyFont="1" applyBorder="1"/>
    <xf numFmtId="166" fontId="32" fillId="0" borderId="1" xfId="0" applyNumberFormat="1" applyFont="1" applyBorder="1" applyAlignment="1" applyProtection="1">
      <alignment horizontal="right" vertical="center"/>
      <protection locked="0"/>
    </xf>
    <xf numFmtId="0" fontId="32" fillId="3" borderId="1" xfId="0" applyFont="1" applyFill="1" applyBorder="1" applyAlignment="1">
      <alignment vertical="center"/>
    </xf>
    <xf numFmtId="0" fontId="39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2" xfId="0" applyFont="1" applyBorder="1"/>
    <xf numFmtId="0" fontId="34" fillId="0" borderId="1" xfId="0" applyFont="1" applyBorder="1" applyAlignment="1">
      <alignment vertical="center"/>
    </xf>
    <xf numFmtId="0" fontId="34" fillId="18" borderId="2" xfId="0" applyFont="1" applyFill="1" applyBorder="1" applyAlignment="1">
      <alignment vertical="center"/>
    </xf>
    <xf numFmtId="0" fontId="3" fillId="18" borderId="3" xfId="0" applyFont="1" applyFill="1" applyBorder="1" applyAlignment="1">
      <alignment vertical="center"/>
    </xf>
    <xf numFmtId="0" fontId="3" fillId="18" borderId="4" xfId="0" applyFont="1" applyFill="1" applyBorder="1" applyAlignment="1">
      <alignment vertical="center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5" fillId="15" borderId="2" xfId="0" applyFont="1" applyFill="1" applyBorder="1" applyAlignment="1">
      <alignment horizontal="right" wrapText="1"/>
    </xf>
    <xf numFmtId="0" fontId="15" fillId="15" borderId="4" xfId="0" applyFont="1" applyFill="1" applyBorder="1" applyAlignment="1">
      <alignment horizontal="right" wrapText="1"/>
    </xf>
    <xf numFmtId="0" fontId="15" fillId="0" borderId="35" xfId="0" applyFont="1" applyBorder="1" applyAlignment="1">
      <alignment horizontal="right" wrapText="1"/>
    </xf>
    <xf numFmtId="0" fontId="15" fillId="0" borderId="33" xfId="0" applyFont="1" applyBorder="1" applyAlignment="1">
      <alignment horizontal="right" wrapText="1"/>
    </xf>
    <xf numFmtId="0" fontId="15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wrapText="1"/>
    </xf>
    <xf numFmtId="167" fontId="15" fillId="3" borderId="1" xfId="3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1" fontId="15" fillId="3" borderId="2" xfId="0" applyNumberFormat="1" applyFont="1" applyFill="1" applyBorder="1" applyAlignment="1">
      <alignment horizontal="right" wrapText="1"/>
    </xf>
    <xf numFmtId="1" fontId="15" fillId="3" borderId="4" xfId="0" applyNumberFormat="1" applyFont="1" applyFill="1" applyBorder="1" applyAlignment="1">
      <alignment horizontal="right" wrapText="1"/>
    </xf>
    <xf numFmtId="0" fontId="15" fillId="3" borderId="2" xfId="0" applyFont="1" applyFill="1" applyBorder="1" applyAlignment="1">
      <alignment horizontal="right" wrapText="1"/>
    </xf>
    <xf numFmtId="0" fontId="15" fillId="3" borderId="4" xfId="0" applyFont="1" applyFill="1" applyBorder="1" applyAlignment="1">
      <alignment horizontal="right" wrapText="1"/>
    </xf>
    <xf numFmtId="0" fontId="15" fillId="9" borderId="31" xfId="0" applyFont="1" applyFill="1" applyBorder="1" applyAlignment="1">
      <alignment horizontal="right" wrapText="1"/>
    </xf>
    <xf numFmtId="0" fontId="15" fillId="9" borderId="3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9" fillId="0" borderId="1" xfId="0" applyFont="1" applyBorder="1" applyAlignment="1">
      <alignment vertical="center"/>
    </xf>
    <xf numFmtId="0" fontId="32" fillId="0" borderId="1" xfId="0" applyFont="1" applyBorder="1"/>
    <xf numFmtId="0" fontId="41" fillId="3" borderId="2" xfId="0" applyFont="1" applyFill="1" applyBorder="1"/>
    <xf numFmtId="0" fontId="32" fillId="0" borderId="3" xfId="0" applyFont="1" applyBorder="1"/>
    <xf numFmtId="0" fontId="32" fillId="0" borderId="4" xfId="0" applyFont="1" applyBorder="1"/>
    <xf numFmtId="0" fontId="40" fillId="18" borderId="2" xfId="0" applyFont="1" applyFill="1" applyBorder="1" applyAlignment="1" applyProtection="1">
      <alignment vertical="center"/>
      <protection locked="0"/>
    </xf>
    <xf numFmtId="0" fontId="40" fillId="18" borderId="3" xfId="0" applyFont="1" applyFill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3" borderId="2" xfId="0" applyFont="1" applyFill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3" borderId="2" xfId="0" applyFont="1" applyFill="1" applyBorder="1"/>
    <xf numFmtId="0" fontId="39" fillId="3" borderId="2" xfId="0" applyFont="1" applyFill="1" applyBorder="1"/>
    <xf numFmtId="0" fontId="32" fillId="18" borderId="1" xfId="0" applyFont="1" applyFill="1" applyBorder="1" applyAlignment="1" applyProtection="1">
      <alignment horizontal="left" vertical="center"/>
      <protection locked="0"/>
    </xf>
    <xf numFmtId="0" fontId="32" fillId="18" borderId="1" xfId="0" applyFont="1" applyFill="1" applyBorder="1" applyProtection="1">
      <protection locked="0"/>
    </xf>
    <xf numFmtId="0" fontId="41" fillId="18" borderId="1" xfId="0" applyFont="1" applyFill="1" applyBorder="1" applyAlignment="1" applyProtection="1">
      <alignment horizontal="left" vertical="center"/>
      <protection locked="0"/>
    </xf>
    <xf numFmtId="0" fontId="42" fillId="3" borderId="2" xfId="0" applyFont="1" applyFill="1" applyBorder="1"/>
    <xf numFmtId="0" fontId="22" fillId="13" borderId="1" xfId="0" applyFont="1" applyFill="1" applyBorder="1" applyAlignment="1">
      <alignment horizontal="center" vertical="top" wrapText="1"/>
    </xf>
    <xf numFmtId="0" fontId="0" fillId="0" borderId="1" xfId="0" applyBorder="1"/>
    <xf numFmtId="0" fontId="22" fillId="13" borderId="8" xfId="0" applyFont="1" applyFill="1" applyBorder="1" applyAlignment="1">
      <alignment horizontal="center" vertical="top" wrapText="1"/>
    </xf>
    <xf numFmtId="0" fontId="0" fillId="0" borderId="8" xfId="0" applyBorder="1"/>
    <xf numFmtId="0" fontId="32" fillId="3" borderId="2" xfId="0" applyFont="1" applyFill="1" applyBorder="1" applyAlignment="1"/>
    <xf numFmtId="0" fontId="32" fillId="0" borderId="3" xfId="0" applyFont="1" applyBorder="1" applyAlignment="1"/>
    <xf numFmtId="0" fontId="0" fillId="0" borderId="4" xfId="0" applyBorder="1" applyAlignment="1"/>
  </cellXfs>
  <cellStyles count="16">
    <cellStyle name="Comma" xfId="3" builtinId="3"/>
    <cellStyle name="Comma 10 2" xfId="13" xr:uid="{00000000-0005-0000-0000-000001000000}"/>
    <cellStyle name="Comma 2" xfId="5" xr:uid="{00000000-0005-0000-0000-000002000000}"/>
    <cellStyle name="Comma 3" xfId="6" xr:uid="{00000000-0005-0000-0000-000003000000}"/>
    <cellStyle name="Comma 4" xfId="11" xr:uid="{00000000-0005-0000-0000-000004000000}"/>
    <cellStyle name="Currency" xfId="1" builtinId="4"/>
    <cellStyle name="Currency 2" xfId="9" xr:uid="{00000000-0005-0000-0000-000006000000}"/>
    <cellStyle name="Currency 2 10 2" xfId="15" xr:uid="{00000000-0005-0000-0000-000007000000}"/>
    <cellStyle name="Currency 3" xfId="12" xr:uid="{00000000-0005-0000-0000-000008000000}"/>
    <cellStyle name="Normal" xfId="0" builtinId="0"/>
    <cellStyle name="Normal 2" xfId="4" xr:uid="{00000000-0005-0000-0000-00000B000000}"/>
    <cellStyle name="Normal 3" xfId="7" xr:uid="{00000000-0005-0000-0000-00000C000000}"/>
    <cellStyle name="Normal 4" xfId="10" xr:uid="{00000000-0005-0000-0000-00000D000000}"/>
    <cellStyle name="Percent" xfId="2" builtinId="5"/>
    <cellStyle name="Percent 2" xfId="8" xr:uid="{00000000-0005-0000-0000-000010000000}"/>
    <cellStyle name="Percent 3" xfId="14" xr:uid="{00000000-0005-0000-0000-000011000000}"/>
  </cellStyles>
  <dxfs count="0"/>
  <tableStyles count="0" defaultTableStyle="TableStyleMedium2" defaultPivotStyle="PivotStyleLight16"/>
  <colors>
    <mruColors>
      <color rgb="FFDBEEFE"/>
      <color rgb="FFFFFE6E"/>
      <color rgb="FFEDFA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ephanie\Downloads\Southtown%20HCDF%20Proforma%208-27-2013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tephanie\AppData\Local\Microsoft\Windows\Temporary%20Internet%20Files\Content.IE5\WO27DO43\Southtown%20Square%20September%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tions"/>
      <sheetName val="General Instructions"/>
      <sheetName val="Amenities"/>
      <sheetName val="Standard Revenue"/>
      <sheetName val="ZStandard Revenue"/>
      <sheetName val="Section 8"/>
      <sheetName val="ZSection 8"/>
      <sheetName val="Section 236"/>
      <sheetName val="ZSection 236"/>
      <sheetName val="Expenses"/>
      <sheetName val="ZExpenses"/>
      <sheetName val="Costs"/>
      <sheetName val="ZCosts"/>
      <sheetName val="Cash Flow"/>
      <sheetName val="ZCash Flow"/>
      <sheetName val="Historic - MBT"/>
      <sheetName val="ZHistoric - MBT"/>
      <sheetName val="RR Analysis"/>
      <sheetName val="ZRR Analysis"/>
      <sheetName val="ODR Analysis"/>
      <sheetName val="Equity Requirement"/>
      <sheetName val="Old Pay-In Schedule"/>
      <sheetName val="Pay-In Schedule"/>
      <sheetName val="Construction"/>
      <sheetName val="Construction (2)"/>
      <sheetName val="2013 Income Limits"/>
      <sheetName val="2012 HOME Rents"/>
      <sheetName val="2012 FMRs"/>
      <sheetName val="110% of 221(d)(3) limits 2011"/>
      <sheetName val="2012 HOME Subsidy Lim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Southtown Square HCDF</v>
          </cell>
        </row>
        <row r="3">
          <cell r="B3" t="str">
            <v>Other</v>
          </cell>
        </row>
        <row r="4">
          <cell r="B4" t="str">
            <v>3550</v>
          </cell>
        </row>
        <row r="5">
          <cell r="B5" t="str">
            <v>Threshold</v>
          </cell>
        </row>
        <row r="6">
          <cell r="B6">
            <v>41512</v>
          </cell>
        </row>
        <row r="7">
          <cell r="B7" t="str">
            <v>New Construction</v>
          </cell>
          <cell r="F7">
            <v>5.8749999999999997E-2</v>
          </cell>
        </row>
      </sheetData>
      <sheetData sheetId="10">
        <row r="1">
          <cell r="G1" t="str">
            <v>ZStandard</v>
          </cell>
        </row>
        <row r="4">
          <cell r="B4">
            <v>0</v>
          </cell>
        </row>
        <row r="5">
          <cell r="B5">
            <v>0</v>
          </cell>
        </row>
        <row r="6">
          <cell r="F6">
            <v>5.8749999999999997E-2</v>
          </cell>
        </row>
      </sheetData>
      <sheetData sheetId="11">
        <row r="12">
          <cell r="H12">
            <v>0</v>
          </cell>
        </row>
        <row r="14">
          <cell r="H14">
            <v>207500</v>
          </cell>
        </row>
        <row r="21">
          <cell r="U21">
            <v>215000.48533333332</v>
          </cell>
        </row>
        <row r="27">
          <cell r="H27">
            <v>6925169</v>
          </cell>
          <cell r="U27">
            <v>0</v>
          </cell>
        </row>
        <row r="33">
          <cell r="H33">
            <v>463000</v>
          </cell>
        </row>
        <row r="34">
          <cell r="U34">
            <v>1370000</v>
          </cell>
        </row>
        <row r="36">
          <cell r="H36">
            <v>253000</v>
          </cell>
        </row>
        <row r="41">
          <cell r="H41">
            <v>690000</v>
          </cell>
        </row>
        <row r="45">
          <cell r="H45">
            <v>0</v>
          </cell>
        </row>
        <row r="55">
          <cell r="H55">
            <v>550831</v>
          </cell>
        </row>
        <row r="62">
          <cell r="H62">
            <v>166695</v>
          </cell>
        </row>
      </sheetData>
      <sheetData sheetId="12">
        <row r="12">
          <cell r="H12">
            <v>0</v>
          </cell>
        </row>
        <row r="14">
          <cell r="H14">
            <v>207500</v>
          </cell>
        </row>
        <row r="21">
          <cell r="AB21">
            <v>192498.48533333332</v>
          </cell>
        </row>
        <row r="27">
          <cell r="H27">
            <v>6925169</v>
          </cell>
          <cell r="AB27">
            <v>0</v>
          </cell>
        </row>
        <row r="33">
          <cell r="H33">
            <v>463000</v>
          </cell>
        </row>
        <row r="34">
          <cell r="AB34">
            <v>1370000</v>
          </cell>
        </row>
        <row r="36">
          <cell r="H36">
            <v>253000</v>
          </cell>
        </row>
        <row r="41">
          <cell r="H41">
            <v>690000</v>
          </cell>
        </row>
        <row r="45">
          <cell r="H45">
            <v>133830.04</v>
          </cell>
        </row>
        <row r="55">
          <cell r="H55">
            <v>550831</v>
          </cell>
        </row>
        <row r="62">
          <cell r="H62">
            <v>166695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&amp;U"/>
      <sheetName val="CF"/>
      <sheetName val="Deprec"/>
      <sheetName val="Analysis"/>
      <sheetName val="Sale"/>
      <sheetName val="Equity Payment Schedule"/>
    </sheetNames>
    <sheetDataSet>
      <sheetData sheetId="0">
        <row r="25">
          <cell r="D25">
            <v>28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tabSelected="1" view="pageBreakPreview" zoomScaleNormal="102" zoomScaleSheetLayoutView="100" workbookViewId="0">
      <selection activeCell="B1" sqref="B1"/>
    </sheetView>
  </sheetViews>
  <sheetFormatPr defaultRowHeight="14.4" x14ac:dyDescent="0.3"/>
  <cols>
    <col min="1" max="1" width="16.33203125" customWidth="1"/>
    <col min="2" max="2" width="18" customWidth="1"/>
    <col min="3" max="3" width="16.33203125" customWidth="1"/>
    <col min="4" max="4" width="11.44140625" customWidth="1"/>
    <col min="5" max="5" width="15.44140625" customWidth="1"/>
    <col min="6" max="7" width="14.33203125" customWidth="1"/>
    <col min="238" max="238" width="9.109375" customWidth="1"/>
    <col min="239" max="239" width="13.109375" customWidth="1"/>
    <col min="240" max="241" width="12.88671875" customWidth="1"/>
    <col min="242" max="242" width="10.44140625" customWidth="1"/>
    <col min="243" max="243" width="9.44140625" customWidth="1"/>
    <col min="244" max="244" width="11.6640625" bestFit="1" customWidth="1"/>
    <col min="245" max="245" width="9.5546875" bestFit="1" customWidth="1"/>
    <col min="247" max="247" width="9.109375" customWidth="1"/>
    <col min="248" max="248" width="11.44140625" customWidth="1"/>
    <col min="249" max="250" width="9.109375" customWidth="1"/>
    <col min="251" max="251" width="9.33203125" customWidth="1"/>
    <col min="252" max="252" width="6.44140625" customWidth="1"/>
    <col min="253" max="253" width="6.109375" customWidth="1"/>
    <col min="254" max="254" width="9.44140625" customWidth="1"/>
    <col min="255" max="255" width="5" bestFit="1" customWidth="1"/>
    <col min="256" max="256" width="17.88671875" customWidth="1"/>
    <col min="257" max="257" width="12.5546875" customWidth="1"/>
    <col min="494" max="494" width="9.109375" customWidth="1"/>
    <col min="495" max="495" width="13.109375" customWidth="1"/>
    <col min="496" max="497" width="12.88671875" customWidth="1"/>
    <col min="498" max="498" width="10.44140625" customWidth="1"/>
    <col min="499" max="499" width="9.44140625" customWidth="1"/>
    <col min="500" max="500" width="11.6640625" bestFit="1" customWidth="1"/>
    <col min="501" max="501" width="9.5546875" bestFit="1" customWidth="1"/>
    <col min="503" max="503" width="9.109375" customWidth="1"/>
    <col min="504" max="504" width="11.44140625" customWidth="1"/>
    <col min="505" max="506" width="9.109375" customWidth="1"/>
    <col min="507" max="507" width="9.33203125" customWidth="1"/>
    <col min="508" max="508" width="6.44140625" customWidth="1"/>
    <col min="509" max="509" width="6.109375" customWidth="1"/>
    <col min="510" max="510" width="9.44140625" customWidth="1"/>
    <col min="511" max="511" width="5" bestFit="1" customWidth="1"/>
    <col min="512" max="512" width="17.88671875" customWidth="1"/>
    <col min="513" max="513" width="12.5546875" customWidth="1"/>
    <col min="750" max="750" width="9.109375" customWidth="1"/>
    <col min="751" max="751" width="13.109375" customWidth="1"/>
    <col min="752" max="753" width="12.88671875" customWidth="1"/>
    <col min="754" max="754" width="10.44140625" customWidth="1"/>
    <col min="755" max="755" width="9.44140625" customWidth="1"/>
    <col min="756" max="756" width="11.6640625" bestFit="1" customWidth="1"/>
    <col min="757" max="757" width="9.5546875" bestFit="1" customWidth="1"/>
    <col min="759" max="759" width="9.109375" customWidth="1"/>
    <col min="760" max="760" width="11.44140625" customWidth="1"/>
    <col min="761" max="762" width="9.109375" customWidth="1"/>
    <col min="763" max="763" width="9.33203125" customWidth="1"/>
    <col min="764" max="764" width="6.44140625" customWidth="1"/>
    <col min="765" max="765" width="6.109375" customWidth="1"/>
    <col min="766" max="766" width="9.44140625" customWidth="1"/>
    <col min="767" max="767" width="5" bestFit="1" customWidth="1"/>
    <col min="768" max="768" width="17.88671875" customWidth="1"/>
    <col min="769" max="769" width="12.5546875" customWidth="1"/>
    <col min="1006" max="1006" width="9.109375" customWidth="1"/>
    <col min="1007" max="1007" width="13.109375" customWidth="1"/>
    <col min="1008" max="1009" width="12.88671875" customWidth="1"/>
    <col min="1010" max="1010" width="10.44140625" customWidth="1"/>
    <col min="1011" max="1011" width="9.44140625" customWidth="1"/>
    <col min="1012" max="1012" width="11.6640625" bestFit="1" customWidth="1"/>
    <col min="1013" max="1013" width="9.5546875" bestFit="1" customWidth="1"/>
    <col min="1015" max="1015" width="9.109375" customWidth="1"/>
    <col min="1016" max="1016" width="11.44140625" customWidth="1"/>
    <col min="1017" max="1018" width="9.109375" customWidth="1"/>
    <col min="1019" max="1019" width="9.33203125" customWidth="1"/>
    <col min="1020" max="1020" width="6.44140625" customWidth="1"/>
    <col min="1021" max="1021" width="6.109375" customWidth="1"/>
    <col min="1022" max="1022" width="9.44140625" customWidth="1"/>
    <col min="1023" max="1023" width="5" bestFit="1" customWidth="1"/>
    <col min="1024" max="1024" width="17.88671875" customWidth="1"/>
    <col min="1025" max="1025" width="12.5546875" customWidth="1"/>
    <col min="1262" max="1262" width="9.109375" customWidth="1"/>
    <col min="1263" max="1263" width="13.109375" customWidth="1"/>
    <col min="1264" max="1265" width="12.88671875" customWidth="1"/>
    <col min="1266" max="1266" width="10.44140625" customWidth="1"/>
    <col min="1267" max="1267" width="9.44140625" customWidth="1"/>
    <col min="1268" max="1268" width="11.6640625" bestFit="1" customWidth="1"/>
    <col min="1269" max="1269" width="9.5546875" bestFit="1" customWidth="1"/>
    <col min="1271" max="1271" width="9.109375" customWidth="1"/>
    <col min="1272" max="1272" width="11.44140625" customWidth="1"/>
    <col min="1273" max="1274" width="9.109375" customWidth="1"/>
    <col min="1275" max="1275" width="9.33203125" customWidth="1"/>
    <col min="1276" max="1276" width="6.44140625" customWidth="1"/>
    <col min="1277" max="1277" width="6.109375" customWidth="1"/>
    <col min="1278" max="1278" width="9.44140625" customWidth="1"/>
    <col min="1279" max="1279" width="5" bestFit="1" customWidth="1"/>
    <col min="1280" max="1280" width="17.88671875" customWidth="1"/>
    <col min="1281" max="1281" width="12.5546875" customWidth="1"/>
    <col min="1518" max="1518" width="9.109375" customWidth="1"/>
    <col min="1519" max="1519" width="13.109375" customWidth="1"/>
    <col min="1520" max="1521" width="12.88671875" customWidth="1"/>
    <col min="1522" max="1522" width="10.44140625" customWidth="1"/>
    <col min="1523" max="1523" width="9.44140625" customWidth="1"/>
    <col min="1524" max="1524" width="11.6640625" bestFit="1" customWidth="1"/>
    <col min="1525" max="1525" width="9.5546875" bestFit="1" customWidth="1"/>
    <col min="1527" max="1527" width="9.109375" customWidth="1"/>
    <col min="1528" max="1528" width="11.44140625" customWidth="1"/>
    <col min="1529" max="1530" width="9.109375" customWidth="1"/>
    <col min="1531" max="1531" width="9.33203125" customWidth="1"/>
    <col min="1532" max="1532" width="6.44140625" customWidth="1"/>
    <col min="1533" max="1533" width="6.109375" customWidth="1"/>
    <col min="1534" max="1534" width="9.44140625" customWidth="1"/>
    <col min="1535" max="1535" width="5" bestFit="1" customWidth="1"/>
    <col min="1536" max="1536" width="17.88671875" customWidth="1"/>
    <col min="1537" max="1537" width="12.5546875" customWidth="1"/>
    <col min="1774" max="1774" width="9.109375" customWidth="1"/>
    <col min="1775" max="1775" width="13.109375" customWidth="1"/>
    <col min="1776" max="1777" width="12.88671875" customWidth="1"/>
    <col min="1778" max="1778" width="10.44140625" customWidth="1"/>
    <col min="1779" max="1779" width="9.44140625" customWidth="1"/>
    <col min="1780" max="1780" width="11.6640625" bestFit="1" customWidth="1"/>
    <col min="1781" max="1781" width="9.5546875" bestFit="1" customWidth="1"/>
    <col min="1783" max="1783" width="9.109375" customWidth="1"/>
    <col min="1784" max="1784" width="11.44140625" customWidth="1"/>
    <col min="1785" max="1786" width="9.109375" customWidth="1"/>
    <col min="1787" max="1787" width="9.33203125" customWidth="1"/>
    <col min="1788" max="1788" width="6.44140625" customWidth="1"/>
    <col min="1789" max="1789" width="6.109375" customWidth="1"/>
    <col min="1790" max="1790" width="9.44140625" customWidth="1"/>
    <col min="1791" max="1791" width="5" bestFit="1" customWidth="1"/>
    <col min="1792" max="1792" width="17.88671875" customWidth="1"/>
    <col min="1793" max="1793" width="12.5546875" customWidth="1"/>
    <col min="2030" max="2030" width="9.109375" customWidth="1"/>
    <col min="2031" max="2031" width="13.109375" customWidth="1"/>
    <col min="2032" max="2033" width="12.88671875" customWidth="1"/>
    <col min="2034" max="2034" width="10.44140625" customWidth="1"/>
    <col min="2035" max="2035" width="9.44140625" customWidth="1"/>
    <col min="2036" max="2036" width="11.6640625" bestFit="1" customWidth="1"/>
    <col min="2037" max="2037" width="9.5546875" bestFit="1" customWidth="1"/>
    <col min="2039" max="2039" width="9.109375" customWidth="1"/>
    <col min="2040" max="2040" width="11.44140625" customWidth="1"/>
    <col min="2041" max="2042" width="9.109375" customWidth="1"/>
    <col min="2043" max="2043" width="9.33203125" customWidth="1"/>
    <col min="2044" max="2044" width="6.44140625" customWidth="1"/>
    <col min="2045" max="2045" width="6.109375" customWidth="1"/>
    <col min="2046" max="2046" width="9.44140625" customWidth="1"/>
    <col min="2047" max="2047" width="5" bestFit="1" customWidth="1"/>
    <col min="2048" max="2048" width="17.88671875" customWidth="1"/>
    <col min="2049" max="2049" width="12.5546875" customWidth="1"/>
    <col min="2286" max="2286" width="9.109375" customWidth="1"/>
    <col min="2287" max="2287" width="13.109375" customWidth="1"/>
    <col min="2288" max="2289" width="12.88671875" customWidth="1"/>
    <col min="2290" max="2290" width="10.44140625" customWidth="1"/>
    <col min="2291" max="2291" width="9.44140625" customWidth="1"/>
    <col min="2292" max="2292" width="11.6640625" bestFit="1" customWidth="1"/>
    <col min="2293" max="2293" width="9.5546875" bestFit="1" customWidth="1"/>
    <col min="2295" max="2295" width="9.109375" customWidth="1"/>
    <col min="2296" max="2296" width="11.44140625" customWidth="1"/>
    <col min="2297" max="2298" width="9.109375" customWidth="1"/>
    <col min="2299" max="2299" width="9.33203125" customWidth="1"/>
    <col min="2300" max="2300" width="6.44140625" customWidth="1"/>
    <col min="2301" max="2301" width="6.109375" customWidth="1"/>
    <col min="2302" max="2302" width="9.44140625" customWidth="1"/>
    <col min="2303" max="2303" width="5" bestFit="1" customWidth="1"/>
    <col min="2304" max="2304" width="17.88671875" customWidth="1"/>
    <col min="2305" max="2305" width="12.5546875" customWidth="1"/>
    <col min="2542" max="2542" width="9.109375" customWidth="1"/>
    <col min="2543" max="2543" width="13.109375" customWidth="1"/>
    <col min="2544" max="2545" width="12.88671875" customWidth="1"/>
    <col min="2546" max="2546" width="10.44140625" customWidth="1"/>
    <col min="2547" max="2547" width="9.44140625" customWidth="1"/>
    <col min="2548" max="2548" width="11.6640625" bestFit="1" customWidth="1"/>
    <col min="2549" max="2549" width="9.5546875" bestFit="1" customWidth="1"/>
    <col min="2551" max="2551" width="9.109375" customWidth="1"/>
    <col min="2552" max="2552" width="11.44140625" customWidth="1"/>
    <col min="2553" max="2554" width="9.109375" customWidth="1"/>
    <col min="2555" max="2555" width="9.33203125" customWidth="1"/>
    <col min="2556" max="2556" width="6.44140625" customWidth="1"/>
    <col min="2557" max="2557" width="6.109375" customWidth="1"/>
    <col min="2558" max="2558" width="9.44140625" customWidth="1"/>
    <col min="2559" max="2559" width="5" bestFit="1" customWidth="1"/>
    <col min="2560" max="2560" width="17.88671875" customWidth="1"/>
    <col min="2561" max="2561" width="12.5546875" customWidth="1"/>
    <col min="2798" max="2798" width="9.109375" customWidth="1"/>
    <col min="2799" max="2799" width="13.109375" customWidth="1"/>
    <col min="2800" max="2801" width="12.88671875" customWidth="1"/>
    <col min="2802" max="2802" width="10.44140625" customWidth="1"/>
    <col min="2803" max="2803" width="9.44140625" customWidth="1"/>
    <col min="2804" max="2804" width="11.6640625" bestFit="1" customWidth="1"/>
    <col min="2805" max="2805" width="9.5546875" bestFit="1" customWidth="1"/>
    <col min="2807" max="2807" width="9.109375" customWidth="1"/>
    <col min="2808" max="2808" width="11.44140625" customWidth="1"/>
    <col min="2809" max="2810" width="9.109375" customWidth="1"/>
    <col min="2811" max="2811" width="9.33203125" customWidth="1"/>
    <col min="2812" max="2812" width="6.44140625" customWidth="1"/>
    <col min="2813" max="2813" width="6.109375" customWidth="1"/>
    <col min="2814" max="2814" width="9.44140625" customWidth="1"/>
    <col min="2815" max="2815" width="5" bestFit="1" customWidth="1"/>
    <col min="2816" max="2816" width="17.88671875" customWidth="1"/>
    <col min="2817" max="2817" width="12.5546875" customWidth="1"/>
    <col min="3054" max="3054" width="9.109375" customWidth="1"/>
    <col min="3055" max="3055" width="13.109375" customWidth="1"/>
    <col min="3056" max="3057" width="12.88671875" customWidth="1"/>
    <col min="3058" max="3058" width="10.44140625" customWidth="1"/>
    <col min="3059" max="3059" width="9.44140625" customWidth="1"/>
    <col min="3060" max="3060" width="11.6640625" bestFit="1" customWidth="1"/>
    <col min="3061" max="3061" width="9.5546875" bestFit="1" customWidth="1"/>
    <col min="3063" max="3063" width="9.109375" customWidth="1"/>
    <col min="3064" max="3064" width="11.44140625" customWidth="1"/>
    <col min="3065" max="3066" width="9.109375" customWidth="1"/>
    <col min="3067" max="3067" width="9.33203125" customWidth="1"/>
    <col min="3068" max="3068" width="6.44140625" customWidth="1"/>
    <col min="3069" max="3069" width="6.109375" customWidth="1"/>
    <col min="3070" max="3070" width="9.44140625" customWidth="1"/>
    <col min="3071" max="3071" width="5" bestFit="1" customWidth="1"/>
    <col min="3072" max="3072" width="17.88671875" customWidth="1"/>
    <col min="3073" max="3073" width="12.5546875" customWidth="1"/>
    <col min="3310" max="3310" width="9.109375" customWidth="1"/>
    <col min="3311" max="3311" width="13.109375" customWidth="1"/>
    <col min="3312" max="3313" width="12.88671875" customWidth="1"/>
    <col min="3314" max="3314" width="10.44140625" customWidth="1"/>
    <col min="3315" max="3315" width="9.44140625" customWidth="1"/>
    <col min="3316" max="3316" width="11.6640625" bestFit="1" customWidth="1"/>
    <col min="3317" max="3317" width="9.5546875" bestFit="1" customWidth="1"/>
    <col min="3319" max="3319" width="9.109375" customWidth="1"/>
    <col min="3320" max="3320" width="11.44140625" customWidth="1"/>
    <col min="3321" max="3322" width="9.109375" customWidth="1"/>
    <col min="3323" max="3323" width="9.33203125" customWidth="1"/>
    <col min="3324" max="3324" width="6.44140625" customWidth="1"/>
    <col min="3325" max="3325" width="6.109375" customWidth="1"/>
    <col min="3326" max="3326" width="9.44140625" customWidth="1"/>
    <col min="3327" max="3327" width="5" bestFit="1" customWidth="1"/>
    <col min="3328" max="3328" width="17.88671875" customWidth="1"/>
    <col min="3329" max="3329" width="12.5546875" customWidth="1"/>
    <col min="3566" max="3566" width="9.109375" customWidth="1"/>
    <col min="3567" max="3567" width="13.109375" customWidth="1"/>
    <col min="3568" max="3569" width="12.88671875" customWidth="1"/>
    <col min="3570" max="3570" width="10.44140625" customWidth="1"/>
    <col min="3571" max="3571" width="9.44140625" customWidth="1"/>
    <col min="3572" max="3572" width="11.6640625" bestFit="1" customWidth="1"/>
    <col min="3573" max="3573" width="9.5546875" bestFit="1" customWidth="1"/>
    <col min="3575" max="3575" width="9.109375" customWidth="1"/>
    <col min="3576" max="3576" width="11.44140625" customWidth="1"/>
    <col min="3577" max="3578" width="9.109375" customWidth="1"/>
    <col min="3579" max="3579" width="9.33203125" customWidth="1"/>
    <col min="3580" max="3580" width="6.44140625" customWidth="1"/>
    <col min="3581" max="3581" width="6.109375" customWidth="1"/>
    <col min="3582" max="3582" width="9.44140625" customWidth="1"/>
    <col min="3583" max="3583" width="5" bestFit="1" customWidth="1"/>
    <col min="3584" max="3584" width="17.88671875" customWidth="1"/>
    <col min="3585" max="3585" width="12.5546875" customWidth="1"/>
    <col min="3822" max="3822" width="9.109375" customWidth="1"/>
    <col min="3823" max="3823" width="13.109375" customWidth="1"/>
    <col min="3824" max="3825" width="12.88671875" customWidth="1"/>
    <col min="3826" max="3826" width="10.44140625" customWidth="1"/>
    <col min="3827" max="3827" width="9.44140625" customWidth="1"/>
    <col min="3828" max="3828" width="11.6640625" bestFit="1" customWidth="1"/>
    <col min="3829" max="3829" width="9.5546875" bestFit="1" customWidth="1"/>
    <col min="3831" max="3831" width="9.109375" customWidth="1"/>
    <col min="3832" max="3832" width="11.44140625" customWidth="1"/>
    <col min="3833" max="3834" width="9.109375" customWidth="1"/>
    <col min="3835" max="3835" width="9.33203125" customWidth="1"/>
    <col min="3836" max="3836" width="6.44140625" customWidth="1"/>
    <col min="3837" max="3837" width="6.109375" customWidth="1"/>
    <col min="3838" max="3838" width="9.44140625" customWidth="1"/>
    <col min="3839" max="3839" width="5" bestFit="1" customWidth="1"/>
    <col min="3840" max="3840" width="17.88671875" customWidth="1"/>
    <col min="3841" max="3841" width="12.5546875" customWidth="1"/>
    <col min="4078" max="4078" width="9.109375" customWidth="1"/>
    <col min="4079" max="4079" width="13.109375" customWidth="1"/>
    <col min="4080" max="4081" width="12.88671875" customWidth="1"/>
    <col min="4082" max="4082" width="10.44140625" customWidth="1"/>
    <col min="4083" max="4083" width="9.44140625" customWidth="1"/>
    <col min="4084" max="4084" width="11.6640625" bestFit="1" customWidth="1"/>
    <col min="4085" max="4085" width="9.5546875" bestFit="1" customWidth="1"/>
    <col min="4087" max="4087" width="9.109375" customWidth="1"/>
    <col min="4088" max="4088" width="11.44140625" customWidth="1"/>
    <col min="4089" max="4090" width="9.109375" customWidth="1"/>
    <col min="4091" max="4091" width="9.33203125" customWidth="1"/>
    <col min="4092" max="4092" width="6.44140625" customWidth="1"/>
    <col min="4093" max="4093" width="6.109375" customWidth="1"/>
    <col min="4094" max="4094" width="9.44140625" customWidth="1"/>
    <col min="4095" max="4095" width="5" bestFit="1" customWidth="1"/>
    <col min="4096" max="4096" width="17.88671875" customWidth="1"/>
    <col min="4097" max="4097" width="12.5546875" customWidth="1"/>
    <col min="4334" max="4334" width="9.109375" customWidth="1"/>
    <col min="4335" max="4335" width="13.109375" customWidth="1"/>
    <col min="4336" max="4337" width="12.88671875" customWidth="1"/>
    <col min="4338" max="4338" width="10.44140625" customWidth="1"/>
    <col min="4339" max="4339" width="9.44140625" customWidth="1"/>
    <col min="4340" max="4340" width="11.6640625" bestFit="1" customWidth="1"/>
    <col min="4341" max="4341" width="9.5546875" bestFit="1" customWidth="1"/>
    <col min="4343" max="4343" width="9.109375" customWidth="1"/>
    <col min="4344" max="4344" width="11.44140625" customWidth="1"/>
    <col min="4345" max="4346" width="9.109375" customWidth="1"/>
    <col min="4347" max="4347" width="9.33203125" customWidth="1"/>
    <col min="4348" max="4348" width="6.44140625" customWidth="1"/>
    <col min="4349" max="4349" width="6.109375" customWidth="1"/>
    <col min="4350" max="4350" width="9.44140625" customWidth="1"/>
    <col min="4351" max="4351" width="5" bestFit="1" customWidth="1"/>
    <col min="4352" max="4352" width="17.88671875" customWidth="1"/>
    <col min="4353" max="4353" width="12.5546875" customWidth="1"/>
    <col min="4590" max="4590" width="9.109375" customWidth="1"/>
    <col min="4591" max="4591" width="13.109375" customWidth="1"/>
    <col min="4592" max="4593" width="12.88671875" customWidth="1"/>
    <col min="4594" max="4594" width="10.44140625" customWidth="1"/>
    <col min="4595" max="4595" width="9.44140625" customWidth="1"/>
    <col min="4596" max="4596" width="11.6640625" bestFit="1" customWidth="1"/>
    <col min="4597" max="4597" width="9.5546875" bestFit="1" customWidth="1"/>
    <col min="4599" max="4599" width="9.109375" customWidth="1"/>
    <col min="4600" max="4600" width="11.44140625" customWidth="1"/>
    <col min="4601" max="4602" width="9.109375" customWidth="1"/>
    <col min="4603" max="4603" width="9.33203125" customWidth="1"/>
    <col min="4604" max="4604" width="6.44140625" customWidth="1"/>
    <col min="4605" max="4605" width="6.109375" customWidth="1"/>
    <col min="4606" max="4606" width="9.44140625" customWidth="1"/>
    <col min="4607" max="4607" width="5" bestFit="1" customWidth="1"/>
    <col min="4608" max="4608" width="17.88671875" customWidth="1"/>
    <col min="4609" max="4609" width="12.5546875" customWidth="1"/>
    <col min="4846" max="4846" width="9.109375" customWidth="1"/>
    <col min="4847" max="4847" width="13.109375" customWidth="1"/>
    <col min="4848" max="4849" width="12.88671875" customWidth="1"/>
    <col min="4850" max="4850" width="10.44140625" customWidth="1"/>
    <col min="4851" max="4851" width="9.44140625" customWidth="1"/>
    <col min="4852" max="4852" width="11.6640625" bestFit="1" customWidth="1"/>
    <col min="4853" max="4853" width="9.5546875" bestFit="1" customWidth="1"/>
    <col min="4855" max="4855" width="9.109375" customWidth="1"/>
    <col min="4856" max="4856" width="11.44140625" customWidth="1"/>
    <col min="4857" max="4858" width="9.109375" customWidth="1"/>
    <col min="4859" max="4859" width="9.33203125" customWidth="1"/>
    <col min="4860" max="4860" width="6.44140625" customWidth="1"/>
    <col min="4861" max="4861" width="6.109375" customWidth="1"/>
    <col min="4862" max="4862" width="9.44140625" customWidth="1"/>
    <col min="4863" max="4863" width="5" bestFit="1" customWidth="1"/>
    <col min="4864" max="4864" width="17.88671875" customWidth="1"/>
    <col min="4865" max="4865" width="12.5546875" customWidth="1"/>
    <col min="5102" max="5102" width="9.109375" customWidth="1"/>
    <col min="5103" max="5103" width="13.109375" customWidth="1"/>
    <col min="5104" max="5105" width="12.88671875" customWidth="1"/>
    <col min="5106" max="5106" width="10.44140625" customWidth="1"/>
    <col min="5107" max="5107" width="9.44140625" customWidth="1"/>
    <col min="5108" max="5108" width="11.6640625" bestFit="1" customWidth="1"/>
    <col min="5109" max="5109" width="9.5546875" bestFit="1" customWidth="1"/>
    <col min="5111" max="5111" width="9.109375" customWidth="1"/>
    <col min="5112" max="5112" width="11.44140625" customWidth="1"/>
    <col min="5113" max="5114" width="9.109375" customWidth="1"/>
    <col min="5115" max="5115" width="9.33203125" customWidth="1"/>
    <col min="5116" max="5116" width="6.44140625" customWidth="1"/>
    <col min="5117" max="5117" width="6.109375" customWidth="1"/>
    <col min="5118" max="5118" width="9.44140625" customWidth="1"/>
    <col min="5119" max="5119" width="5" bestFit="1" customWidth="1"/>
    <col min="5120" max="5120" width="17.88671875" customWidth="1"/>
    <col min="5121" max="5121" width="12.5546875" customWidth="1"/>
    <col min="5358" max="5358" width="9.109375" customWidth="1"/>
    <col min="5359" max="5359" width="13.109375" customWidth="1"/>
    <col min="5360" max="5361" width="12.88671875" customWidth="1"/>
    <col min="5362" max="5362" width="10.44140625" customWidth="1"/>
    <col min="5363" max="5363" width="9.44140625" customWidth="1"/>
    <col min="5364" max="5364" width="11.6640625" bestFit="1" customWidth="1"/>
    <col min="5365" max="5365" width="9.5546875" bestFit="1" customWidth="1"/>
    <col min="5367" max="5367" width="9.109375" customWidth="1"/>
    <col min="5368" max="5368" width="11.44140625" customWidth="1"/>
    <col min="5369" max="5370" width="9.109375" customWidth="1"/>
    <col min="5371" max="5371" width="9.33203125" customWidth="1"/>
    <col min="5372" max="5372" width="6.44140625" customWidth="1"/>
    <col min="5373" max="5373" width="6.109375" customWidth="1"/>
    <col min="5374" max="5374" width="9.44140625" customWidth="1"/>
    <col min="5375" max="5375" width="5" bestFit="1" customWidth="1"/>
    <col min="5376" max="5376" width="17.88671875" customWidth="1"/>
    <col min="5377" max="5377" width="12.5546875" customWidth="1"/>
    <col min="5614" max="5614" width="9.109375" customWidth="1"/>
    <col min="5615" max="5615" width="13.109375" customWidth="1"/>
    <col min="5616" max="5617" width="12.88671875" customWidth="1"/>
    <col min="5618" max="5618" width="10.44140625" customWidth="1"/>
    <col min="5619" max="5619" width="9.44140625" customWidth="1"/>
    <col min="5620" max="5620" width="11.6640625" bestFit="1" customWidth="1"/>
    <col min="5621" max="5621" width="9.5546875" bestFit="1" customWidth="1"/>
    <col min="5623" max="5623" width="9.109375" customWidth="1"/>
    <col min="5624" max="5624" width="11.44140625" customWidth="1"/>
    <col min="5625" max="5626" width="9.109375" customWidth="1"/>
    <col min="5627" max="5627" width="9.33203125" customWidth="1"/>
    <col min="5628" max="5628" width="6.44140625" customWidth="1"/>
    <col min="5629" max="5629" width="6.109375" customWidth="1"/>
    <col min="5630" max="5630" width="9.44140625" customWidth="1"/>
    <col min="5631" max="5631" width="5" bestFit="1" customWidth="1"/>
    <col min="5632" max="5632" width="17.88671875" customWidth="1"/>
    <col min="5633" max="5633" width="12.5546875" customWidth="1"/>
    <col min="5870" max="5870" width="9.109375" customWidth="1"/>
    <col min="5871" max="5871" width="13.109375" customWidth="1"/>
    <col min="5872" max="5873" width="12.88671875" customWidth="1"/>
    <col min="5874" max="5874" width="10.44140625" customWidth="1"/>
    <col min="5875" max="5875" width="9.44140625" customWidth="1"/>
    <col min="5876" max="5876" width="11.6640625" bestFit="1" customWidth="1"/>
    <col min="5877" max="5877" width="9.5546875" bestFit="1" customWidth="1"/>
    <col min="5879" max="5879" width="9.109375" customWidth="1"/>
    <col min="5880" max="5880" width="11.44140625" customWidth="1"/>
    <col min="5881" max="5882" width="9.109375" customWidth="1"/>
    <col min="5883" max="5883" width="9.33203125" customWidth="1"/>
    <col min="5884" max="5884" width="6.44140625" customWidth="1"/>
    <col min="5885" max="5885" width="6.109375" customWidth="1"/>
    <col min="5886" max="5886" width="9.44140625" customWidth="1"/>
    <col min="5887" max="5887" width="5" bestFit="1" customWidth="1"/>
    <col min="5888" max="5888" width="17.88671875" customWidth="1"/>
    <col min="5889" max="5889" width="12.5546875" customWidth="1"/>
    <col min="6126" max="6126" width="9.109375" customWidth="1"/>
    <col min="6127" max="6127" width="13.109375" customWidth="1"/>
    <col min="6128" max="6129" width="12.88671875" customWidth="1"/>
    <col min="6130" max="6130" width="10.44140625" customWidth="1"/>
    <col min="6131" max="6131" width="9.44140625" customWidth="1"/>
    <col min="6132" max="6132" width="11.6640625" bestFit="1" customWidth="1"/>
    <col min="6133" max="6133" width="9.5546875" bestFit="1" customWidth="1"/>
    <col min="6135" max="6135" width="9.109375" customWidth="1"/>
    <col min="6136" max="6136" width="11.44140625" customWidth="1"/>
    <col min="6137" max="6138" width="9.109375" customWidth="1"/>
    <col min="6139" max="6139" width="9.33203125" customWidth="1"/>
    <col min="6140" max="6140" width="6.44140625" customWidth="1"/>
    <col min="6141" max="6141" width="6.109375" customWidth="1"/>
    <col min="6142" max="6142" width="9.44140625" customWidth="1"/>
    <col min="6143" max="6143" width="5" bestFit="1" customWidth="1"/>
    <col min="6144" max="6144" width="17.88671875" customWidth="1"/>
    <col min="6145" max="6145" width="12.5546875" customWidth="1"/>
    <col min="6382" max="6382" width="9.109375" customWidth="1"/>
    <col min="6383" max="6383" width="13.109375" customWidth="1"/>
    <col min="6384" max="6385" width="12.88671875" customWidth="1"/>
    <col min="6386" max="6386" width="10.44140625" customWidth="1"/>
    <col min="6387" max="6387" width="9.44140625" customWidth="1"/>
    <col min="6388" max="6388" width="11.6640625" bestFit="1" customWidth="1"/>
    <col min="6389" max="6389" width="9.5546875" bestFit="1" customWidth="1"/>
    <col min="6391" max="6391" width="9.109375" customWidth="1"/>
    <col min="6392" max="6392" width="11.44140625" customWidth="1"/>
    <col min="6393" max="6394" width="9.109375" customWidth="1"/>
    <col min="6395" max="6395" width="9.33203125" customWidth="1"/>
    <col min="6396" max="6396" width="6.44140625" customWidth="1"/>
    <col min="6397" max="6397" width="6.109375" customWidth="1"/>
    <col min="6398" max="6398" width="9.44140625" customWidth="1"/>
    <col min="6399" max="6399" width="5" bestFit="1" customWidth="1"/>
    <col min="6400" max="6400" width="17.88671875" customWidth="1"/>
    <col min="6401" max="6401" width="12.5546875" customWidth="1"/>
    <col min="6638" max="6638" width="9.109375" customWidth="1"/>
    <col min="6639" max="6639" width="13.109375" customWidth="1"/>
    <col min="6640" max="6641" width="12.88671875" customWidth="1"/>
    <col min="6642" max="6642" width="10.44140625" customWidth="1"/>
    <col min="6643" max="6643" width="9.44140625" customWidth="1"/>
    <col min="6644" max="6644" width="11.6640625" bestFit="1" customWidth="1"/>
    <col min="6645" max="6645" width="9.5546875" bestFit="1" customWidth="1"/>
    <col min="6647" max="6647" width="9.109375" customWidth="1"/>
    <col min="6648" max="6648" width="11.44140625" customWidth="1"/>
    <col min="6649" max="6650" width="9.109375" customWidth="1"/>
    <col min="6651" max="6651" width="9.33203125" customWidth="1"/>
    <col min="6652" max="6652" width="6.44140625" customWidth="1"/>
    <col min="6653" max="6653" width="6.109375" customWidth="1"/>
    <col min="6654" max="6654" width="9.44140625" customWidth="1"/>
    <col min="6655" max="6655" width="5" bestFit="1" customWidth="1"/>
    <col min="6656" max="6656" width="17.88671875" customWidth="1"/>
    <col min="6657" max="6657" width="12.5546875" customWidth="1"/>
    <col min="6894" max="6894" width="9.109375" customWidth="1"/>
    <col min="6895" max="6895" width="13.109375" customWidth="1"/>
    <col min="6896" max="6897" width="12.88671875" customWidth="1"/>
    <col min="6898" max="6898" width="10.44140625" customWidth="1"/>
    <col min="6899" max="6899" width="9.44140625" customWidth="1"/>
    <col min="6900" max="6900" width="11.6640625" bestFit="1" customWidth="1"/>
    <col min="6901" max="6901" width="9.5546875" bestFit="1" customWidth="1"/>
    <col min="6903" max="6903" width="9.109375" customWidth="1"/>
    <col min="6904" max="6904" width="11.44140625" customWidth="1"/>
    <col min="6905" max="6906" width="9.109375" customWidth="1"/>
    <col min="6907" max="6907" width="9.33203125" customWidth="1"/>
    <col min="6908" max="6908" width="6.44140625" customWidth="1"/>
    <col min="6909" max="6909" width="6.109375" customWidth="1"/>
    <col min="6910" max="6910" width="9.44140625" customWidth="1"/>
    <col min="6911" max="6911" width="5" bestFit="1" customWidth="1"/>
    <col min="6912" max="6912" width="17.88671875" customWidth="1"/>
    <col min="6913" max="6913" width="12.5546875" customWidth="1"/>
    <col min="7150" max="7150" width="9.109375" customWidth="1"/>
    <col min="7151" max="7151" width="13.109375" customWidth="1"/>
    <col min="7152" max="7153" width="12.88671875" customWidth="1"/>
    <col min="7154" max="7154" width="10.44140625" customWidth="1"/>
    <col min="7155" max="7155" width="9.44140625" customWidth="1"/>
    <col min="7156" max="7156" width="11.6640625" bestFit="1" customWidth="1"/>
    <col min="7157" max="7157" width="9.5546875" bestFit="1" customWidth="1"/>
    <col min="7159" max="7159" width="9.109375" customWidth="1"/>
    <col min="7160" max="7160" width="11.44140625" customWidth="1"/>
    <col min="7161" max="7162" width="9.109375" customWidth="1"/>
    <col min="7163" max="7163" width="9.33203125" customWidth="1"/>
    <col min="7164" max="7164" width="6.44140625" customWidth="1"/>
    <col min="7165" max="7165" width="6.109375" customWidth="1"/>
    <col min="7166" max="7166" width="9.44140625" customWidth="1"/>
    <col min="7167" max="7167" width="5" bestFit="1" customWidth="1"/>
    <col min="7168" max="7168" width="17.88671875" customWidth="1"/>
    <col min="7169" max="7169" width="12.5546875" customWidth="1"/>
    <col min="7406" max="7406" width="9.109375" customWidth="1"/>
    <col min="7407" max="7407" width="13.109375" customWidth="1"/>
    <col min="7408" max="7409" width="12.88671875" customWidth="1"/>
    <col min="7410" max="7410" width="10.44140625" customWidth="1"/>
    <col min="7411" max="7411" width="9.44140625" customWidth="1"/>
    <col min="7412" max="7412" width="11.6640625" bestFit="1" customWidth="1"/>
    <col min="7413" max="7413" width="9.5546875" bestFit="1" customWidth="1"/>
    <col min="7415" max="7415" width="9.109375" customWidth="1"/>
    <col min="7416" max="7416" width="11.44140625" customWidth="1"/>
    <col min="7417" max="7418" width="9.109375" customWidth="1"/>
    <col min="7419" max="7419" width="9.33203125" customWidth="1"/>
    <col min="7420" max="7420" width="6.44140625" customWidth="1"/>
    <col min="7421" max="7421" width="6.109375" customWidth="1"/>
    <col min="7422" max="7422" width="9.44140625" customWidth="1"/>
    <col min="7423" max="7423" width="5" bestFit="1" customWidth="1"/>
    <col min="7424" max="7424" width="17.88671875" customWidth="1"/>
    <col min="7425" max="7425" width="12.5546875" customWidth="1"/>
    <col min="7662" max="7662" width="9.109375" customWidth="1"/>
    <col min="7663" max="7663" width="13.109375" customWidth="1"/>
    <col min="7664" max="7665" width="12.88671875" customWidth="1"/>
    <col min="7666" max="7666" width="10.44140625" customWidth="1"/>
    <col min="7667" max="7667" width="9.44140625" customWidth="1"/>
    <col min="7668" max="7668" width="11.6640625" bestFit="1" customWidth="1"/>
    <col min="7669" max="7669" width="9.5546875" bestFit="1" customWidth="1"/>
    <col min="7671" max="7671" width="9.109375" customWidth="1"/>
    <col min="7672" max="7672" width="11.44140625" customWidth="1"/>
    <col min="7673" max="7674" width="9.109375" customWidth="1"/>
    <col min="7675" max="7675" width="9.33203125" customWidth="1"/>
    <col min="7676" max="7676" width="6.44140625" customWidth="1"/>
    <col min="7677" max="7677" width="6.109375" customWidth="1"/>
    <col min="7678" max="7678" width="9.44140625" customWidth="1"/>
    <col min="7679" max="7679" width="5" bestFit="1" customWidth="1"/>
    <col min="7680" max="7680" width="17.88671875" customWidth="1"/>
    <col min="7681" max="7681" width="12.5546875" customWidth="1"/>
    <col min="7918" max="7918" width="9.109375" customWidth="1"/>
    <col min="7919" max="7919" width="13.109375" customWidth="1"/>
    <col min="7920" max="7921" width="12.88671875" customWidth="1"/>
    <col min="7922" max="7922" width="10.44140625" customWidth="1"/>
    <col min="7923" max="7923" width="9.44140625" customWidth="1"/>
    <col min="7924" max="7924" width="11.6640625" bestFit="1" customWidth="1"/>
    <col min="7925" max="7925" width="9.5546875" bestFit="1" customWidth="1"/>
    <col min="7927" max="7927" width="9.109375" customWidth="1"/>
    <col min="7928" max="7928" width="11.44140625" customWidth="1"/>
    <col min="7929" max="7930" width="9.109375" customWidth="1"/>
    <col min="7931" max="7931" width="9.33203125" customWidth="1"/>
    <col min="7932" max="7932" width="6.44140625" customWidth="1"/>
    <col min="7933" max="7933" width="6.109375" customWidth="1"/>
    <col min="7934" max="7934" width="9.44140625" customWidth="1"/>
    <col min="7935" max="7935" width="5" bestFit="1" customWidth="1"/>
    <col min="7936" max="7936" width="17.88671875" customWidth="1"/>
    <col min="7937" max="7937" width="12.5546875" customWidth="1"/>
    <col min="8174" max="8174" width="9.109375" customWidth="1"/>
    <col min="8175" max="8175" width="13.109375" customWidth="1"/>
    <col min="8176" max="8177" width="12.88671875" customWidth="1"/>
    <col min="8178" max="8178" width="10.44140625" customWidth="1"/>
    <col min="8179" max="8179" width="9.44140625" customWidth="1"/>
    <col min="8180" max="8180" width="11.6640625" bestFit="1" customWidth="1"/>
    <col min="8181" max="8181" width="9.5546875" bestFit="1" customWidth="1"/>
    <col min="8183" max="8183" width="9.109375" customWidth="1"/>
    <col min="8184" max="8184" width="11.44140625" customWidth="1"/>
    <col min="8185" max="8186" width="9.109375" customWidth="1"/>
    <col min="8187" max="8187" width="9.33203125" customWidth="1"/>
    <col min="8188" max="8188" width="6.44140625" customWidth="1"/>
    <col min="8189" max="8189" width="6.109375" customWidth="1"/>
    <col min="8190" max="8190" width="9.44140625" customWidth="1"/>
    <col min="8191" max="8191" width="5" bestFit="1" customWidth="1"/>
    <col min="8192" max="8192" width="17.88671875" customWidth="1"/>
    <col min="8193" max="8193" width="12.5546875" customWidth="1"/>
    <col min="8430" max="8430" width="9.109375" customWidth="1"/>
    <col min="8431" max="8431" width="13.109375" customWidth="1"/>
    <col min="8432" max="8433" width="12.88671875" customWidth="1"/>
    <col min="8434" max="8434" width="10.44140625" customWidth="1"/>
    <col min="8435" max="8435" width="9.44140625" customWidth="1"/>
    <col min="8436" max="8436" width="11.6640625" bestFit="1" customWidth="1"/>
    <col min="8437" max="8437" width="9.5546875" bestFit="1" customWidth="1"/>
    <col min="8439" max="8439" width="9.109375" customWidth="1"/>
    <col min="8440" max="8440" width="11.44140625" customWidth="1"/>
    <col min="8441" max="8442" width="9.109375" customWidth="1"/>
    <col min="8443" max="8443" width="9.33203125" customWidth="1"/>
    <col min="8444" max="8444" width="6.44140625" customWidth="1"/>
    <col min="8445" max="8445" width="6.109375" customWidth="1"/>
    <col min="8446" max="8446" width="9.44140625" customWidth="1"/>
    <col min="8447" max="8447" width="5" bestFit="1" customWidth="1"/>
    <col min="8448" max="8448" width="17.88671875" customWidth="1"/>
    <col min="8449" max="8449" width="12.5546875" customWidth="1"/>
    <col min="8686" max="8686" width="9.109375" customWidth="1"/>
    <col min="8687" max="8687" width="13.109375" customWidth="1"/>
    <col min="8688" max="8689" width="12.88671875" customWidth="1"/>
    <col min="8690" max="8690" width="10.44140625" customWidth="1"/>
    <col min="8691" max="8691" width="9.44140625" customWidth="1"/>
    <col min="8692" max="8692" width="11.6640625" bestFit="1" customWidth="1"/>
    <col min="8693" max="8693" width="9.5546875" bestFit="1" customWidth="1"/>
    <col min="8695" max="8695" width="9.109375" customWidth="1"/>
    <col min="8696" max="8696" width="11.44140625" customWidth="1"/>
    <col min="8697" max="8698" width="9.109375" customWidth="1"/>
    <col min="8699" max="8699" width="9.33203125" customWidth="1"/>
    <col min="8700" max="8700" width="6.44140625" customWidth="1"/>
    <col min="8701" max="8701" width="6.109375" customWidth="1"/>
    <col min="8702" max="8702" width="9.44140625" customWidth="1"/>
    <col min="8703" max="8703" width="5" bestFit="1" customWidth="1"/>
    <col min="8704" max="8704" width="17.88671875" customWidth="1"/>
    <col min="8705" max="8705" width="12.5546875" customWidth="1"/>
    <col min="8942" max="8942" width="9.109375" customWidth="1"/>
    <col min="8943" max="8943" width="13.109375" customWidth="1"/>
    <col min="8944" max="8945" width="12.88671875" customWidth="1"/>
    <col min="8946" max="8946" width="10.44140625" customWidth="1"/>
    <col min="8947" max="8947" width="9.44140625" customWidth="1"/>
    <col min="8948" max="8948" width="11.6640625" bestFit="1" customWidth="1"/>
    <col min="8949" max="8949" width="9.5546875" bestFit="1" customWidth="1"/>
    <col min="8951" max="8951" width="9.109375" customWidth="1"/>
    <col min="8952" max="8952" width="11.44140625" customWidth="1"/>
    <col min="8953" max="8954" width="9.109375" customWidth="1"/>
    <col min="8955" max="8955" width="9.33203125" customWidth="1"/>
    <col min="8956" max="8956" width="6.44140625" customWidth="1"/>
    <col min="8957" max="8957" width="6.109375" customWidth="1"/>
    <col min="8958" max="8958" width="9.44140625" customWidth="1"/>
    <col min="8959" max="8959" width="5" bestFit="1" customWidth="1"/>
    <col min="8960" max="8960" width="17.88671875" customWidth="1"/>
    <col min="8961" max="8961" width="12.5546875" customWidth="1"/>
    <col min="9198" max="9198" width="9.109375" customWidth="1"/>
    <col min="9199" max="9199" width="13.109375" customWidth="1"/>
    <col min="9200" max="9201" width="12.88671875" customWidth="1"/>
    <col min="9202" max="9202" width="10.44140625" customWidth="1"/>
    <col min="9203" max="9203" width="9.44140625" customWidth="1"/>
    <col min="9204" max="9204" width="11.6640625" bestFit="1" customWidth="1"/>
    <col min="9205" max="9205" width="9.5546875" bestFit="1" customWidth="1"/>
    <col min="9207" max="9207" width="9.109375" customWidth="1"/>
    <col min="9208" max="9208" width="11.44140625" customWidth="1"/>
    <col min="9209" max="9210" width="9.109375" customWidth="1"/>
    <col min="9211" max="9211" width="9.33203125" customWidth="1"/>
    <col min="9212" max="9212" width="6.44140625" customWidth="1"/>
    <col min="9213" max="9213" width="6.109375" customWidth="1"/>
    <col min="9214" max="9214" width="9.44140625" customWidth="1"/>
    <col min="9215" max="9215" width="5" bestFit="1" customWidth="1"/>
    <col min="9216" max="9216" width="17.88671875" customWidth="1"/>
    <col min="9217" max="9217" width="12.5546875" customWidth="1"/>
    <col min="9454" max="9454" width="9.109375" customWidth="1"/>
    <col min="9455" max="9455" width="13.109375" customWidth="1"/>
    <col min="9456" max="9457" width="12.88671875" customWidth="1"/>
    <col min="9458" max="9458" width="10.44140625" customWidth="1"/>
    <col min="9459" max="9459" width="9.44140625" customWidth="1"/>
    <col min="9460" max="9460" width="11.6640625" bestFit="1" customWidth="1"/>
    <col min="9461" max="9461" width="9.5546875" bestFit="1" customWidth="1"/>
    <col min="9463" max="9463" width="9.109375" customWidth="1"/>
    <col min="9464" max="9464" width="11.44140625" customWidth="1"/>
    <col min="9465" max="9466" width="9.109375" customWidth="1"/>
    <col min="9467" max="9467" width="9.33203125" customWidth="1"/>
    <col min="9468" max="9468" width="6.44140625" customWidth="1"/>
    <col min="9469" max="9469" width="6.109375" customWidth="1"/>
    <col min="9470" max="9470" width="9.44140625" customWidth="1"/>
    <col min="9471" max="9471" width="5" bestFit="1" customWidth="1"/>
    <col min="9472" max="9472" width="17.88671875" customWidth="1"/>
    <col min="9473" max="9473" width="12.5546875" customWidth="1"/>
    <col min="9710" max="9710" width="9.109375" customWidth="1"/>
    <col min="9711" max="9711" width="13.109375" customWidth="1"/>
    <col min="9712" max="9713" width="12.88671875" customWidth="1"/>
    <col min="9714" max="9714" width="10.44140625" customWidth="1"/>
    <col min="9715" max="9715" width="9.44140625" customWidth="1"/>
    <col min="9716" max="9716" width="11.6640625" bestFit="1" customWidth="1"/>
    <col min="9717" max="9717" width="9.5546875" bestFit="1" customWidth="1"/>
    <col min="9719" max="9719" width="9.109375" customWidth="1"/>
    <col min="9720" max="9720" width="11.44140625" customWidth="1"/>
    <col min="9721" max="9722" width="9.109375" customWidth="1"/>
    <col min="9723" max="9723" width="9.33203125" customWidth="1"/>
    <col min="9724" max="9724" width="6.44140625" customWidth="1"/>
    <col min="9725" max="9725" width="6.109375" customWidth="1"/>
    <col min="9726" max="9726" width="9.44140625" customWidth="1"/>
    <col min="9727" max="9727" width="5" bestFit="1" customWidth="1"/>
    <col min="9728" max="9728" width="17.88671875" customWidth="1"/>
    <col min="9729" max="9729" width="12.5546875" customWidth="1"/>
    <col min="9966" max="9966" width="9.109375" customWidth="1"/>
    <col min="9967" max="9967" width="13.109375" customWidth="1"/>
    <col min="9968" max="9969" width="12.88671875" customWidth="1"/>
    <col min="9970" max="9970" width="10.44140625" customWidth="1"/>
    <col min="9971" max="9971" width="9.44140625" customWidth="1"/>
    <col min="9972" max="9972" width="11.6640625" bestFit="1" customWidth="1"/>
    <col min="9973" max="9973" width="9.5546875" bestFit="1" customWidth="1"/>
    <col min="9975" max="9975" width="9.109375" customWidth="1"/>
    <col min="9976" max="9976" width="11.44140625" customWidth="1"/>
    <col min="9977" max="9978" width="9.109375" customWidth="1"/>
    <col min="9979" max="9979" width="9.33203125" customWidth="1"/>
    <col min="9980" max="9980" width="6.44140625" customWidth="1"/>
    <col min="9981" max="9981" width="6.109375" customWidth="1"/>
    <col min="9982" max="9982" width="9.44140625" customWidth="1"/>
    <col min="9983" max="9983" width="5" bestFit="1" customWidth="1"/>
    <col min="9984" max="9984" width="17.88671875" customWidth="1"/>
    <col min="9985" max="9985" width="12.5546875" customWidth="1"/>
    <col min="10222" max="10222" width="9.109375" customWidth="1"/>
    <col min="10223" max="10223" width="13.109375" customWidth="1"/>
    <col min="10224" max="10225" width="12.88671875" customWidth="1"/>
    <col min="10226" max="10226" width="10.44140625" customWidth="1"/>
    <col min="10227" max="10227" width="9.44140625" customWidth="1"/>
    <col min="10228" max="10228" width="11.6640625" bestFit="1" customWidth="1"/>
    <col min="10229" max="10229" width="9.5546875" bestFit="1" customWidth="1"/>
    <col min="10231" max="10231" width="9.109375" customWidth="1"/>
    <col min="10232" max="10232" width="11.44140625" customWidth="1"/>
    <col min="10233" max="10234" width="9.109375" customWidth="1"/>
    <col min="10235" max="10235" width="9.33203125" customWidth="1"/>
    <col min="10236" max="10236" width="6.44140625" customWidth="1"/>
    <col min="10237" max="10237" width="6.109375" customWidth="1"/>
    <col min="10238" max="10238" width="9.44140625" customWidth="1"/>
    <col min="10239" max="10239" width="5" bestFit="1" customWidth="1"/>
    <col min="10240" max="10240" width="17.88671875" customWidth="1"/>
    <col min="10241" max="10241" width="12.5546875" customWidth="1"/>
    <col min="10478" max="10478" width="9.109375" customWidth="1"/>
    <col min="10479" max="10479" width="13.109375" customWidth="1"/>
    <col min="10480" max="10481" width="12.88671875" customWidth="1"/>
    <col min="10482" max="10482" width="10.44140625" customWidth="1"/>
    <col min="10483" max="10483" width="9.44140625" customWidth="1"/>
    <col min="10484" max="10484" width="11.6640625" bestFit="1" customWidth="1"/>
    <col min="10485" max="10485" width="9.5546875" bestFit="1" customWidth="1"/>
    <col min="10487" max="10487" width="9.109375" customWidth="1"/>
    <col min="10488" max="10488" width="11.44140625" customWidth="1"/>
    <col min="10489" max="10490" width="9.109375" customWidth="1"/>
    <col min="10491" max="10491" width="9.33203125" customWidth="1"/>
    <col min="10492" max="10492" width="6.44140625" customWidth="1"/>
    <col min="10493" max="10493" width="6.109375" customWidth="1"/>
    <col min="10494" max="10494" width="9.44140625" customWidth="1"/>
    <col min="10495" max="10495" width="5" bestFit="1" customWidth="1"/>
    <col min="10496" max="10496" width="17.88671875" customWidth="1"/>
    <col min="10497" max="10497" width="12.5546875" customWidth="1"/>
    <col min="10734" max="10734" width="9.109375" customWidth="1"/>
    <col min="10735" max="10735" width="13.109375" customWidth="1"/>
    <col min="10736" max="10737" width="12.88671875" customWidth="1"/>
    <col min="10738" max="10738" width="10.44140625" customWidth="1"/>
    <col min="10739" max="10739" width="9.44140625" customWidth="1"/>
    <col min="10740" max="10740" width="11.6640625" bestFit="1" customWidth="1"/>
    <col min="10741" max="10741" width="9.5546875" bestFit="1" customWidth="1"/>
    <col min="10743" max="10743" width="9.109375" customWidth="1"/>
    <col min="10744" max="10744" width="11.44140625" customWidth="1"/>
    <col min="10745" max="10746" width="9.109375" customWidth="1"/>
    <col min="10747" max="10747" width="9.33203125" customWidth="1"/>
    <col min="10748" max="10748" width="6.44140625" customWidth="1"/>
    <col min="10749" max="10749" width="6.109375" customWidth="1"/>
    <col min="10750" max="10750" width="9.44140625" customWidth="1"/>
    <col min="10751" max="10751" width="5" bestFit="1" customWidth="1"/>
    <col min="10752" max="10752" width="17.88671875" customWidth="1"/>
    <col min="10753" max="10753" width="12.5546875" customWidth="1"/>
    <col min="10990" max="10990" width="9.109375" customWidth="1"/>
    <col min="10991" max="10991" width="13.109375" customWidth="1"/>
    <col min="10992" max="10993" width="12.88671875" customWidth="1"/>
    <col min="10994" max="10994" width="10.44140625" customWidth="1"/>
    <col min="10995" max="10995" width="9.44140625" customWidth="1"/>
    <col min="10996" max="10996" width="11.6640625" bestFit="1" customWidth="1"/>
    <col min="10997" max="10997" width="9.5546875" bestFit="1" customWidth="1"/>
    <col min="10999" max="10999" width="9.109375" customWidth="1"/>
    <col min="11000" max="11000" width="11.44140625" customWidth="1"/>
    <col min="11001" max="11002" width="9.109375" customWidth="1"/>
    <col min="11003" max="11003" width="9.33203125" customWidth="1"/>
    <col min="11004" max="11004" width="6.44140625" customWidth="1"/>
    <col min="11005" max="11005" width="6.109375" customWidth="1"/>
    <col min="11006" max="11006" width="9.44140625" customWidth="1"/>
    <col min="11007" max="11007" width="5" bestFit="1" customWidth="1"/>
    <col min="11008" max="11008" width="17.88671875" customWidth="1"/>
    <col min="11009" max="11009" width="12.5546875" customWidth="1"/>
    <col min="11246" max="11246" width="9.109375" customWidth="1"/>
    <col min="11247" max="11247" width="13.109375" customWidth="1"/>
    <col min="11248" max="11249" width="12.88671875" customWidth="1"/>
    <col min="11250" max="11250" width="10.44140625" customWidth="1"/>
    <col min="11251" max="11251" width="9.44140625" customWidth="1"/>
    <col min="11252" max="11252" width="11.6640625" bestFit="1" customWidth="1"/>
    <col min="11253" max="11253" width="9.5546875" bestFit="1" customWidth="1"/>
    <col min="11255" max="11255" width="9.109375" customWidth="1"/>
    <col min="11256" max="11256" width="11.44140625" customWidth="1"/>
    <col min="11257" max="11258" width="9.109375" customWidth="1"/>
    <col min="11259" max="11259" width="9.33203125" customWidth="1"/>
    <col min="11260" max="11260" width="6.44140625" customWidth="1"/>
    <col min="11261" max="11261" width="6.109375" customWidth="1"/>
    <col min="11262" max="11262" width="9.44140625" customWidth="1"/>
    <col min="11263" max="11263" width="5" bestFit="1" customWidth="1"/>
    <col min="11264" max="11264" width="17.88671875" customWidth="1"/>
    <col min="11265" max="11265" width="12.5546875" customWidth="1"/>
    <col min="11502" max="11502" width="9.109375" customWidth="1"/>
    <col min="11503" max="11503" width="13.109375" customWidth="1"/>
    <col min="11504" max="11505" width="12.88671875" customWidth="1"/>
    <col min="11506" max="11506" width="10.44140625" customWidth="1"/>
    <col min="11507" max="11507" width="9.44140625" customWidth="1"/>
    <col min="11508" max="11508" width="11.6640625" bestFit="1" customWidth="1"/>
    <col min="11509" max="11509" width="9.5546875" bestFit="1" customWidth="1"/>
    <col min="11511" max="11511" width="9.109375" customWidth="1"/>
    <col min="11512" max="11512" width="11.44140625" customWidth="1"/>
    <col min="11513" max="11514" width="9.109375" customWidth="1"/>
    <col min="11515" max="11515" width="9.33203125" customWidth="1"/>
    <col min="11516" max="11516" width="6.44140625" customWidth="1"/>
    <col min="11517" max="11517" width="6.109375" customWidth="1"/>
    <col min="11518" max="11518" width="9.44140625" customWidth="1"/>
    <col min="11519" max="11519" width="5" bestFit="1" customWidth="1"/>
    <col min="11520" max="11520" width="17.88671875" customWidth="1"/>
    <col min="11521" max="11521" width="12.5546875" customWidth="1"/>
    <col min="11758" max="11758" width="9.109375" customWidth="1"/>
    <col min="11759" max="11759" width="13.109375" customWidth="1"/>
    <col min="11760" max="11761" width="12.88671875" customWidth="1"/>
    <col min="11762" max="11762" width="10.44140625" customWidth="1"/>
    <col min="11763" max="11763" width="9.44140625" customWidth="1"/>
    <col min="11764" max="11764" width="11.6640625" bestFit="1" customWidth="1"/>
    <col min="11765" max="11765" width="9.5546875" bestFit="1" customWidth="1"/>
    <col min="11767" max="11767" width="9.109375" customWidth="1"/>
    <col min="11768" max="11768" width="11.44140625" customWidth="1"/>
    <col min="11769" max="11770" width="9.109375" customWidth="1"/>
    <col min="11771" max="11771" width="9.33203125" customWidth="1"/>
    <col min="11772" max="11772" width="6.44140625" customWidth="1"/>
    <col min="11773" max="11773" width="6.109375" customWidth="1"/>
    <col min="11774" max="11774" width="9.44140625" customWidth="1"/>
    <col min="11775" max="11775" width="5" bestFit="1" customWidth="1"/>
    <col min="11776" max="11776" width="17.88671875" customWidth="1"/>
    <col min="11777" max="11777" width="12.5546875" customWidth="1"/>
    <col min="12014" max="12014" width="9.109375" customWidth="1"/>
    <col min="12015" max="12015" width="13.109375" customWidth="1"/>
    <col min="12016" max="12017" width="12.88671875" customWidth="1"/>
    <col min="12018" max="12018" width="10.44140625" customWidth="1"/>
    <col min="12019" max="12019" width="9.44140625" customWidth="1"/>
    <col min="12020" max="12020" width="11.6640625" bestFit="1" customWidth="1"/>
    <col min="12021" max="12021" width="9.5546875" bestFit="1" customWidth="1"/>
    <col min="12023" max="12023" width="9.109375" customWidth="1"/>
    <col min="12024" max="12024" width="11.44140625" customWidth="1"/>
    <col min="12025" max="12026" width="9.109375" customWidth="1"/>
    <col min="12027" max="12027" width="9.33203125" customWidth="1"/>
    <col min="12028" max="12028" width="6.44140625" customWidth="1"/>
    <col min="12029" max="12029" width="6.109375" customWidth="1"/>
    <col min="12030" max="12030" width="9.44140625" customWidth="1"/>
    <col min="12031" max="12031" width="5" bestFit="1" customWidth="1"/>
    <col min="12032" max="12032" width="17.88671875" customWidth="1"/>
    <col min="12033" max="12033" width="12.5546875" customWidth="1"/>
    <col min="12270" max="12270" width="9.109375" customWidth="1"/>
    <col min="12271" max="12271" width="13.109375" customWidth="1"/>
    <col min="12272" max="12273" width="12.88671875" customWidth="1"/>
    <col min="12274" max="12274" width="10.44140625" customWidth="1"/>
    <col min="12275" max="12275" width="9.44140625" customWidth="1"/>
    <col min="12276" max="12276" width="11.6640625" bestFit="1" customWidth="1"/>
    <col min="12277" max="12277" width="9.5546875" bestFit="1" customWidth="1"/>
    <col min="12279" max="12279" width="9.109375" customWidth="1"/>
    <col min="12280" max="12280" width="11.44140625" customWidth="1"/>
    <col min="12281" max="12282" width="9.109375" customWidth="1"/>
    <col min="12283" max="12283" width="9.33203125" customWidth="1"/>
    <col min="12284" max="12284" width="6.44140625" customWidth="1"/>
    <col min="12285" max="12285" width="6.109375" customWidth="1"/>
    <col min="12286" max="12286" width="9.44140625" customWidth="1"/>
    <col min="12287" max="12287" width="5" bestFit="1" customWidth="1"/>
    <col min="12288" max="12288" width="17.88671875" customWidth="1"/>
    <col min="12289" max="12289" width="12.5546875" customWidth="1"/>
    <col min="12526" max="12526" width="9.109375" customWidth="1"/>
    <col min="12527" max="12527" width="13.109375" customWidth="1"/>
    <col min="12528" max="12529" width="12.88671875" customWidth="1"/>
    <col min="12530" max="12530" width="10.44140625" customWidth="1"/>
    <col min="12531" max="12531" width="9.44140625" customWidth="1"/>
    <col min="12532" max="12532" width="11.6640625" bestFit="1" customWidth="1"/>
    <col min="12533" max="12533" width="9.5546875" bestFit="1" customWidth="1"/>
    <col min="12535" max="12535" width="9.109375" customWidth="1"/>
    <col min="12536" max="12536" width="11.44140625" customWidth="1"/>
    <col min="12537" max="12538" width="9.109375" customWidth="1"/>
    <col min="12539" max="12539" width="9.33203125" customWidth="1"/>
    <col min="12540" max="12540" width="6.44140625" customWidth="1"/>
    <col min="12541" max="12541" width="6.109375" customWidth="1"/>
    <col min="12542" max="12542" width="9.44140625" customWidth="1"/>
    <col min="12543" max="12543" width="5" bestFit="1" customWidth="1"/>
    <col min="12544" max="12544" width="17.88671875" customWidth="1"/>
    <col min="12545" max="12545" width="12.5546875" customWidth="1"/>
    <col min="12782" max="12782" width="9.109375" customWidth="1"/>
    <col min="12783" max="12783" width="13.109375" customWidth="1"/>
    <col min="12784" max="12785" width="12.88671875" customWidth="1"/>
    <col min="12786" max="12786" width="10.44140625" customWidth="1"/>
    <col min="12787" max="12787" width="9.44140625" customWidth="1"/>
    <col min="12788" max="12788" width="11.6640625" bestFit="1" customWidth="1"/>
    <col min="12789" max="12789" width="9.5546875" bestFit="1" customWidth="1"/>
    <col min="12791" max="12791" width="9.109375" customWidth="1"/>
    <col min="12792" max="12792" width="11.44140625" customWidth="1"/>
    <col min="12793" max="12794" width="9.109375" customWidth="1"/>
    <col min="12795" max="12795" width="9.33203125" customWidth="1"/>
    <col min="12796" max="12796" width="6.44140625" customWidth="1"/>
    <col min="12797" max="12797" width="6.109375" customWidth="1"/>
    <col min="12798" max="12798" width="9.44140625" customWidth="1"/>
    <col min="12799" max="12799" width="5" bestFit="1" customWidth="1"/>
    <col min="12800" max="12800" width="17.88671875" customWidth="1"/>
    <col min="12801" max="12801" width="12.5546875" customWidth="1"/>
    <col min="13038" max="13038" width="9.109375" customWidth="1"/>
    <col min="13039" max="13039" width="13.109375" customWidth="1"/>
    <col min="13040" max="13041" width="12.88671875" customWidth="1"/>
    <col min="13042" max="13042" width="10.44140625" customWidth="1"/>
    <col min="13043" max="13043" width="9.44140625" customWidth="1"/>
    <col min="13044" max="13044" width="11.6640625" bestFit="1" customWidth="1"/>
    <col min="13045" max="13045" width="9.5546875" bestFit="1" customWidth="1"/>
    <col min="13047" max="13047" width="9.109375" customWidth="1"/>
    <col min="13048" max="13048" width="11.44140625" customWidth="1"/>
    <col min="13049" max="13050" width="9.109375" customWidth="1"/>
    <col min="13051" max="13051" width="9.33203125" customWidth="1"/>
    <col min="13052" max="13052" width="6.44140625" customWidth="1"/>
    <col min="13053" max="13053" width="6.109375" customWidth="1"/>
    <col min="13054" max="13054" width="9.44140625" customWidth="1"/>
    <col min="13055" max="13055" width="5" bestFit="1" customWidth="1"/>
    <col min="13056" max="13056" width="17.88671875" customWidth="1"/>
    <col min="13057" max="13057" width="12.5546875" customWidth="1"/>
    <col min="13294" max="13294" width="9.109375" customWidth="1"/>
    <col min="13295" max="13295" width="13.109375" customWidth="1"/>
    <col min="13296" max="13297" width="12.88671875" customWidth="1"/>
    <col min="13298" max="13298" width="10.44140625" customWidth="1"/>
    <col min="13299" max="13299" width="9.44140625" customWidth="1"/>
    <col min="13300" max="13300" width="11.6640625" bestFit="1" customWidth="1"/>
    <col min="13301" max="13301" width="9.5546875" bestFit="1" customWidth="1"/>
    <col min="13303" max="13303" width="9.109375" customWidth="1"/>
    <col min="13304" max="13304" width="11.44140625" customWidth="1"/>
    <col min="13305" max="13306" width="9.109375" customWidth="1"/>
    <col min="13307" max="13307" width="9.33203125" customWidth="1"/>
    <col min="13308" max="13308" width="6.44140625" customWidth="1"/>
    <col min="13309" max="13309" width="6.109375" customWidth="1"/>
    <col min="13310" max="13310" width="9.44140625" customWidth="1"/>
    <col min="13311" max="13311" width="5" bestFit="1" customWidth="1"/>
    <col min="13312" max="13312" width="17.88671875" customWidth="1"/>
    <col min="13313" max="13313" width="12.5546875" customWidth="1"/>
    <col min="13550" max="13550" width="9.109375" customWidth="1"/>
    <col min="13551" max="13551" width="13.109375" customWidth="1"/>
    <col min="13552" max="13553" width="12.88671875" customWidth="1"/>
    <col min="13554" max="13554" width="10.44140625" customWidth="1"/>
    <col min="13555" max="13555" width="9.44140625" customWidth="1"/>
    <col min="13556" max="13556" width="11.6640625" bestFit="1" customWidth="1"/>
    <col min="13557" max="13557" width="9.5546875" bestFit="1" customWidth="1"/>
    <col min="13559" max="13559" width="9.109375" customWidth="1"/>
    <col min="13560" max="13560" width="11.44140625" customWidth="1"/>
    <col min="13561" max="13562" width="9.109375" customWidth="1"/>
    <col min="13563" max="13563" width="9.33203125" customWidth="1"/>
    <col min="13564" max="13564" width="6.44140625" customWidth="1"/>
    <col min="13565" max="13565" width="6.109375" customWidth="1"/>
    <col min="13566" max="13566" width="9.44140625" customWidth="1"/>
    <col min="13567" max="13567" width="5" bestFit="1" customWidth="1"/>
    <col min="13568" max="13568" width="17.88671875" customWidth="1"/>
    <col min="13569" max="13569" width="12.5546875" customWidth="1"/>
    <col min="13806" max="13806" width="9.109375" customWidth="1"/>
    <col min="13807" max="13807" width="13.109375" customWidth="1"/>
    <col min="13808" max="13809" width="12.88671875" customWidth="1"/>
    <col min="13810" max="13810" width="10.44140625" customWidth="1"/>
    <col min="13811" max="13811" width="9.44140625" customWidth="1"/>
    <col min="13812" max="13812" width="11.6640625" bestFit="1" customWidth="1"/>
    <col min="13813" max="13813" width="9.5546875" bestFit="1" customWidth="1"/>
    <col min="13815" max="13815" width="9.109375" customWidth="1"/>
    <col min="13816" max="13816" width="11.44140625" customWidth="1"/>
    <col min="13817" max="13818" width="9.109375" customWidth="1"/>
    <col min="13819" max="13819" width="9.33203125" customWidth="1"/>
    <col min="13820" max="13820" width="6.44140625" customWidth="1"/>
    <col min="13821" max="13821" width="6.109375" customWidth="1"/>
    <col min="13822" max="13822" width="9.44140625" customWidth="1"/>
    <col min="13823" max="13823" width="5" bestFit="1" customWidth="1"/>
    <col min="13824" max="13824" width="17.88671875" customWidth="1"/>
    <col min="13825" max="13825" width="12.5546875" customWidth="1"/>
    <col min="14062" max="14062" width="9.109375" customWidth="1"/>
    <col min="14063" max="14063" width="13.109375" customWidth="1"/>
    <col min="14064" max="14065" width="12.88671875" customWidth="1"/>
    <col min="14066" max="14066" width="10.44140625" customWidth="1"/>
    <col min="14067" max="14067" width="9.44140625" customWidth="1"/>
    <col min="14068" max="14068" width="11.6640625" bestFit="1" customWidth="1"/>
    <col min="14069" max="14069" width="9.5546875" bestFit="1" customWidth="1"/>
    <col min="14071" max="14071" width="9.109375" customWidth="1"/>
    <col min="14072" max="14072" width="11.44140625" customWidth="1"/>
    <col min="14073" max="14074" width="9.109375" customWidth="1"/>
    <col min="14075" max="14075" width="9.33203125" customWidth="1"/>
    <col min="14076" max="14076" width="6.44140625" customWidth="1"/>
    <col min="14077" max="14077" width="6.109375" customWidth="1"/>
    <col min="14078" max="14078" width="9.44140625" customWidth="1"/>
    <col min="14079" max="14079" width="5" bestFit="1" customWidth="1"/>
    <col min="14080" max="14080" width="17.88671875" customWidth="1"/>
    <col min="14081" max="14081" width="12.5546875" customWidth="1"/>
    <col min="14318" max="14318" width="9.109375" customWidth="1"/>
    <col min="14319" max="14319" width="13.109375" customWidth="1"/>
    <col min="14320" max="14321" width="12.88671875" customWidth="1"/>
    <col min="14322" max="14322" width="10.44140625" customWidth="1"/>
    <col min="14323" max="14323" width="9.44140625" customWidth="1"/>
    <col min="14324" max="14324" width="11.6640625" bestFit="1" customWidth="1"/>
    <col min="14325" max="14325" width="9.5546875" bestFit="1" customWidth="1"/>
    <col min="14327" max="14327" width="9.109375" customWidth="1"/>
    <col min="14328" max="14328" width="11.44140625" customWidth="1"/>
    <col min="14329" max="14330" width="9.109375" customWidth="1"/>
    <col min="14331" max="14331" width="9.33203125" customWidth="1"/>
    <col min="14332" max="14332" width="6.44140625" customWidth="1"/>
    <col min="14333" max="14333" width="6.109375" customWidth="1"/>
    <col min="14334" max="14334" width="9.44140625" customWidth="1"/>
    <col min="14335" max="14335" width="5" bestFit="1" customWidth="1"/>
    <col min="14336" max="14336" width="17.88671875" customWidth="1"/>
    <col min="14337" max="14337" width="12.5546875" customWidth="1"/>
    <col min="14574" max="14574" width="9.109375" customWidth="1"/>
    <col min="14575" max="14575" width="13.109375" customWidth="1"/>
    <col min="14576" max="14577" width="12.88671875" customWidth="1"/>
    <col min="14578" max="14578" width="10.44140625" customWidth="1"/>
    <col min="14579" max="14579" width="9.44140625" customWidth="1"/>
    <col min="14580" max="14580" width="11.6640625" bestFit="1" customWidth="1"/>
    <col min="14581" max="14581" width="9.5546875" bestFit="1" customWidth="1"/>
    <col min="14583" max="14583" width="9.109375" customWidth="1"/>
    <col min="14584" max="14584" width="11.44140625" customWidth="1"/>
    <col min="14585" max="14586" width="9.109375" customWidth="1"/>
    <col min="14587" max="14587" width="9.33203125" customWidth="1"/>
    <col min="14588" max="14588" width="6.44140625" customWidth="1"/>
    <col min="14589" max="14589" width="6.109375" customWidth="1"/>
    <col min="14590" max="14590" width="9.44140625" customWidth="1"/>
    <col min="14591" max="14591" width="5" bestFit="1" customWidth="1"/>
    <col min="14592" max="14592" width="17.88671875" customWidth="1"/>
    <col min="14593" max="14593" width="12.5546875" customWidth="1"/>
    <col min="14830" max="14830" width="9.109375" customWidth="1"/>
    <col min="14831" max="14831" width="13.109375" customWidth="1"/>
    <col min="14832" max="14833" width="12.88671875" customWidth="1"/>
    <col min="14834" max="14834" width="10.44140625" customWidth="1"/>
    <col min="14835" max="14835" width="9.44140625" customWidth="1"/>
    <col min="14836" max="14836" width="11.6640625" bestFit="1" customWidth="1"/>
    <col min="14837" max="14837" width="9.5546875" bestFit="1" customWidth="1"/>
    <col min="14839" max="14839" width="9.109375" customWidth="1"/>
    <col min="14840" max="14840" width="11.44140625" customWidth="1"/>
    <col min="14841" max="14842" width="9.109375" customWidth="1"/>
    <col min="14843" max="14843" width="9.33203125" customWidth="1"/>
    <col min="14844" max="14844" width="6.44140625" customWidth="1"/>
    <col min="14845" max="14845" width="6.109375" customWidth="1"/>
    <col min="14846" max="14846" width="9.44140625" customWidth="1"/>
    <col min="14847" max="14847" width="5" bestFit="1" customWidth="1"/>
    <col min="14848" max="14848" width="17.88671875" customWidth="1"/>
    <col min="14849" max="14849" width="12.5546875" customWidth="1"/>
    <col min="15086" max="15086" width="9.109375" customWidth="1"/>
    <col min="15087" max="15087" width="13.109375" customWidth="1"/>
    <col min="15088" max="15089" width="12.88671875" customWidth="1"/>
    <col min="15090" max="15090" width="10.44140625" customWidth="1"/>
    <col min="15091" max="15091" width="9.44140625" customWidth="1"/>
    <col min="15092" max="15092" width="11.6640625" bestFit="1" customWidth="1"/>
    <col min="15093" max="15093" width="9.5546875" bestFit="1" customWidth="1"/>
    <col min="15095" max="15095" width="9.109375" customWidth="1"/>
    <col min="15096" max="15096" width="11.44140625" customWidth="1"/>
    <col min="15097" max="15098" width="9.109375" customWidth="1"/>
    <col min="15099" max="15099" width="9.33203125" customWidth="1"/>
    <col min="15100" max="15100" width="6.44140625" customWidth="1"/>
    <col min="15101" max="15101" width="6.109375" customWidth="1"/>
    <col min="15102" max="15102" width="9.44140625" customWidth="1"/>
    <col min="15103" max="15103" width="5" bestFit="1" customWidth="1"/>
    <col min="15104" max="15104" width="17.88671875" customWidth="1"/>
    <col min="15105" max="15105" width="12.5546875" customWidth="1"/>
    <col min="15342" max="15342" width="9.109375" customWidth="1"/>
    <col min="15343" max="15343" width="13.109375" customWidth="1"/>
    <col min="15344" max="15345" width="12.88671875" customWidth="1"/>
    <col min="15346" max="15346" width="10.44140625" customWidth="1"/>
    <col min="15347" max="15347" width="9.44140625" customWidth="1"/>
    <col min="15348" max="15348" width="11.6640625" bestFit="1" customWidth="1"/>
    <col min="15349" max="15349" width="9.5546875" bestFit="1" customWidth="1"/>
    <col min="15351" max="15351" width="9.109375" customWidth="1"/>
    <col min="15352" max="15352" width="11.44140625" customWidth="1"/>
    <col min="15353" max="15354" width="9.109375" customWidth="1"/>
    <col min="15355" max="15355" width="9.33203125" customWidth="1"/>
    <col min="15356" max="15356" width="6.44140625" customWidth="1"/>
    <col min="15357" max="15357" width="6.109375" customWidth="1"/>
    <col min="15358" max="15358" width="9.44140625" customWidth="1"/>
    <col min="15359" max="15359" width="5" bestFit="1" customWidth="1"/>
    <col min="15360" max="15360" width="17.88671875" customWidth="1"/>
    <col min="15361" max="15361" width="12.5546875" customWidth="1"/>
    <col min="15598" max="15598" width="9.109375" customWidth="1"/>
    <col min="15599" max="15599" width="13.109375" customWidth="1"/>
    <col min="15600" max="15601" width="12.88671875" customWidth="1"/>
    <col min="15602" max="15602" width="10.44140625" customWidth="1"/>
    <col min="15603" max="15603" width="9.44140625" customWidth="1"/>
    <col min="15604" max="15604" width="11.6640625" bestFit="1" customWidth="1"/>
    <col min="15605" max="15605" width="9.5546875" bestFit="1" customWidth="1"/>
    <col min="15607" max="15607" width="9.109375" customWidth="1"/>
    <col min="15608" max="15608" width="11.44140625" customWidth="1"/>
    <col min="15609" max="15610" width="9.109375" customWidth="1"/>
    <col min="15611" max="15611" width="9.33203125" customWidth="1"/>
    <col min="15612" max="15612" width="6.44140625" customWidth="1"/>
    <col min="15613" max="15613" width="6.109375" customWidth="1"/>
    <col min="15614" max="15614" width="9.44140625" customWidth="1"/>
    <col min="15615" max="15615" width="5" bestFit="1" customWidth="1"/>
    <col min="15616" max="15616" width="17.88671875" customWidth="1"/>
    <col min="15617" max="15617" width="12.5546875" customWidth="1"/>
    <col min="15854" max="15854" width="9.109375" customWidth="1"/>
    <col min="15855" max="15855" width="13.109375" customWidth="1"/>
    <col min="15856" max="15857" width="12.88671875" customWidth="1"/>
    <col min="15858" max="15858" width="10.44140625" customWidth="1"/>
    <col min="15859" max="15859" width="9.44140625" customWidth="1"/>
    <col min="15860" max="15860" width="11.6640625" bestFit="1" customWidth="1"/>
    <col min="15861" max="15861" width="9.5546875" bestFit="1" customWidth="1"/>
    <col min="15863" max="15863" width="9.109375" customWidth="1"/>
    <col min="15864" max="15864" width="11.44140625" customWidth="1"/>
    <col min="15865" max="15866" width="9.109375" customWidth="1"/>
    <col min="15867" max="15867" width="9.33203125" customWidth="1"/>
    <col min="15868" max="15868" width="6.44140625" customWidth="1"/>
    <col min="15869" max="15869" width="6.109375" customWidth="1"/>
    <col min="15870" max="15870" width="9.44140625" customWidth="1"/>
    <col min="15871" max="15871" width="5" bestFit="1" customWidth="1"/>
    <col min="15872" max="15872" width="17.88671875" customWidth="1"/>
    <col min="15873" max="15873" width="12.5546875" customWidth="1"/>
    <col min="16110" max="16110" width="9.109375" customWidth="1"/>
    <col min="16111" max="16111" width="13.109375" customWidth="1"/>
    <col min="16112" max="16113" width="12.88671875" customWidth="1"/>
    <col min="16114" max="16114" width="10.44140625" customWidth="1"/>
    <col min="16115" max="16115" width="9.44140625" customWidth="1"/>
    <col min="16116" max="16116" width="11.6640625" bestFit="1" customWidth="1"/>
    <col min="16117" max="16117" width="9.5546875" bestFit="1" customWidth="1"/>
    <col min="16119" max="16119" width="9.109375" customWidth="1"/>
    <col min="16120" max="16120" width="11.44140625" customWidth="1"/>
    <col min="16121" max="16122" width="9.109375" customWidth="1"/>
    <col min="16123" max="16123" width="9.33203125" customWidth="1"/>
    <col min="16124" max="16124" width="6.44140625" customWidth="1"/>
    <col min="16125" max="16125" width="6.109375" customWidth="1"/>
    <col min="16126" max="16126" width="9.44140625" customWidth="1"/>
    <col min="16127" max="16127" width="5" bestFit="1" customWidth="1"/>
    <col min="16128" max="16128" width="17.88671875" customWidth="1"/>
    <col min="16129" max="16129" width="12.5546875" customWidth="1"/>
  </cols>
  <sheetData>
    <row r="1" spans="1:7" ht="27" customHeight="1" x14ac:dyDescent="0.3">
      <c r="A1" s="282" t="s">
        <v>157</v>
      </c>
      <c r="B1" s="283"/>
      <c r="C1" s="284"/>
      <c r="D1" s="285"/>
      <c r="E1" s="275"/>
      <c r="F1" s="275"/>
      <c r="G1" s="276"/>
    </row>
    <row r="2" spans="1:7" ht="13.2" customHeight="1" x14ac:dyDescent="0.3">
      <c r="A2" s="277"/>
      <c r="B2" s="278"/>
      <c r="C2" s="279"/>
      <c r="D2" s="279"/>
      <c r="E2" s="279"/>
      <c r="F2" s="279"/>
      <c r="G2" s="280"/>
    </row>
    <row r="3" spans="1:7" x14ac:dyDescent="0.3">
      <c r="A3" s="240" t="s">
        <v>211</v>
      </c>
      <c r="B3" s="244"/>
      <c r="C3" s="171"/>
      <c r="D3" s="171"/>
      <c r="E3" s="171"/>
      <c r="F3" s="171"/>
      <c r="G3" s="281"/>
    </row>
    <row r="4" spans="1:7" x14ac:dyDescent="0.3">
      <c r="A4" s="97"/>
      <c r="B4" s="19"/>
      <c r="C4" s="19"/>
      <c r="D4" s="19"/>
      <c r="E4" s="19"/>
      <c r="F4" s="19"/>
      <c r="G4" s="99"/>
    </row>
    <row r="5" spans="1:7" ht="22.95" customHeight="1" x14ac:dyDescent="0.3">
      <c r="A5" s="287" t="s">
        <v>147</v>
      </c>
      <c r="B5" s="287"/>
      <c r="C5" s="287"/>
      <c r="D5" s="287"/>
      <c r="E5" s="287"/>
      <c r="F5" s="287"/>
      <c r="G5" s="288"/>
    </row>
    <row r="6" spans="1:7" ht="40.799999999999997" x14ac:dyDescent="0.3">
      <c r="A6" s="230" t="s">
        <v>149</v>
      </c>
      <c r="B6" s="230" t="s">
        <v>148</v>
      </c>
      <c r="C6" s="232" t="s">
        <v>150</v>
      </c>
      <c r="D6" s="231" t="s">
        <v>159</v>
      </c>
      <c r="E6" s="231" t="s">
        <v>158</v>
      </c>
      <c r="F6" s="231" t="s">
        <v>198</v>
      </c>
      <c r="G6" s="231" t="s">
        <v>186</v>
      </c>
    </row>
    <row r="7" spans="1:7" ht="15" customHeight="1" x14ac:dyDescent="0.3">
      <c r="A7" s="241"/>
      <c r="B7" s="241"/>
      <c r="C7" s="242"/>
      <c r="D7" s="233">
        <f t="shared" ref="D7:D16" si="0">IF(C7=$A$22,10%,IF(C7=$A$23,8%,IF(C7=$A$24,6%,IF(C7=$A$25,4%,0))))</f>
        <v>0</v>
      </c>
      <c r="E7" s="243"/>
      <c r="F7" s="228">
        <f t="shared" ref="F7:F16" si="1">E7*B7*12</f>
        <v>0</v>
      </c>
      <c r="G7" s="228">
        <f>F7*D7</f>
        <v>0</v>
      </c>
    </row>
    <row r="8" spans="1:7" ht="15" customHeight="1" x14ac:dyDescent="0.3">
      <c r="A8" s="241"/>
      <c r="B8" s="241"/>
      <c r="C8" s="242"/>
      <c r="D8" s="233">
        <f t="shared" si="0"/>
        <v>0</v>
      </c>
      <c r="E8" s="243"/>
      <c r="F8" s="228">
        <f t="shared" si="1"/>
        <v>0</v>
      </c>
      <c r="G8" s="228">
        <f t="shared" ref="G8:G16" si="2">F8*D8</f>
        <v>0</v>
      </c>
    </row>
    <row r="9" spans="1:7" ht="15" customHeight="1" x14ac:dyDescent="0.3">
      <c r="A9" s="241"/>
      <c r="B9" s="241"/>
      <c r="C9" s="242"/>
      <c r="D9" s="233">
        <f t="shared" si="0"/>
        <v>0</v>
      </c>
      <c r="E9" s="243"/>
      <c r="F9" s="228">
        <f t="shared" si="1"/>
        <v>0</v>
      </c>
      <c r="G9" s="228">
        <f t="shared" si="2"/>
        <v>0</v>
      </c>
    </row>
    <row r="10" spans="1:7" ht="15" customHeight="1" x14ac:dyDescent="0.3">
      <c r="A10" s="241"/>
      <c r="B10" s="241"/>
      <c r="C10" s="242"/>
      <c r="D10" s="233">
        <f t="shared" si="0"/>
        <v>0</v>
      </c>
      <c r="E10" s="243"/>
      <c r="F10" s="228">
        <f t="shared" si="1"/>
        <v>0</v>
      </c>
      <c r="G10" s="228">
        <f t="shared" si="2"/>
        <v>0</v>
      </c>
    </row>
    <row r="11" spans="1:7" ht="15" customHeight="1" x14ac:dyDescent="0.3">
      <c r="A11" s="241"/>
      <c r="B11" s="241"/>
      <c r="C11" s="242"/>
      <c r="D11" s="233">
        <f t="shared" si="0"/>
        <v>0</v>
      </c>
      <c r="E11" s="243"/>
      <c r="F11" s="228">
        <f t="shared" si="1"/>
        <v>0</v>
      </c>
      <c r="G11" s="228">
        <f t="shared" si="2"/>
        <v>0</v>
      </c>
    </row>
    <row r="12" spans="1:7" ht="15" customHeight="1" x14ac:dyDescent="0.3">
      <c r="A12" s="241"/>
      <c r="B12" s="241"/>
      <c r="C12" s="242"/>
      <c r="D12" s="233">
        <f t="shared" si="0"/>
        <v>0</v>
      </c>
      <c r="E12" s="243"/>
      <c r="F12" s="228">
        <f t="shared" si="1"/>
        <v>0</v>
      </c>
      <c r="G12" s="228">
        <f t="shared" si="2"/>
        <v>0</v>
      </c>
    </row>
    <row r="13" spans="1:7" ht="15" customHeight="1" x14ac:dyDescent="0.3">
      <c r="A13" s="241"/>
      <c r="B13" s="241"/>
      <c r="C13" s="242"/>
      <c r="D13" s="233">
        <f t="shared" si="0"/>
        <v>0</v>
      </c>
      <c r="E13" s="243"/>
      <c r="F13" s="228">
        <f t="shared" si="1"/>
        <v>0</v>
      </c>
      <c r="G13" s="228">
        <f t="shared" si="2"/>
        <v>0</v>
      </c>
    </row>
    <row r="14" spans="1:7" ht="15" customHeight="1" x14ac:dyDescent="0.3">
      <c r="A14" s="241"/>
      <c r="B14" s="241"/>
      <c r="C14" s="242"/>
      <c r="D14" s="233">
        <f t="shared" si="0"/>
        <v>0</v>
      </c>
      <c r="E14" s="243"/>
      <c r="F14" s="228">
        <f t="shared" si="1"/>
        <v>0</v>
      </c>
      <c r="G14" s="228">
        <f t="shared" si="2"/>
        <v>0</v>
      </c>
    </row>
    <row r="15" spans="1:7" ht="15" customHeight="1" x14ac:dyDescent="0.3">
      <c r="A15" s="241"/>
      <c r="B15" s="241"/>
      <c r="C15" s="242"/>
      <c r="D15" s="233">
        <f t="shared" si="0"/>
        <v>0</v>
      </c>
      <c r="E15" s="243"/>
      <c r="F15" s="228">
        <f t="shared" si="1"/>
        <v>0</v>
      </c>
      <c r="G15" s="228">
        <f t="shared" si="2"/>
        <v>0</v>
      </c>
    </row>
    <row r="16" spans="1:7" ht="15" customHeight="1" x14ac:dyDescent="0.3">
      <c r="A16" s="241"/>
      <c r="B16" s="241"/>
      <c r="C16" s="242"/>
      <c r="D16" s="233">
        <f t="shared" si="0"/>
        <v>0</v>
      </c>
      <c r="E16" s="243"/>
      <c r="F16" s="228">
        <f t="shared" si="1"/>
        <v>0</v>
      </c>
      <c r="G16" s="228">
        <f t="shared" si="2"/>
        <v>0</v>
      </c>
    </row>
    <row r="17" spans="1:7" x14ac:dyDescent="0.3">
      <c r="A17" s="227" t="s">
        <v>83</v>
      </c>
      <c r="B17" s="218">
        <f>SUM(B7:B16)</f>
        <v>0</v>
      </c>
      <c r="C17" s="234"/>
      <c r="D17" s="235"/>
      <c r="E17" s="236"/>
      <c r="F17" s="228">
        <f>SUM(F7:F16)</f>
        <v>0</v>
      </c>
      <c r="G17" s="228">
        <f>SUM(G7:G16)</f>
        <v>0</v>
      </c>
    </row>
    <row r="18" spans="1:7" x14ac:dyDescent="0.3">
      <c r="A18" s="286"/>
      <c r="B18" s="286"/>
      <c r="C18" s="286"/>
      <c r="D18" s="286"/>
      <c r="E18" s="286"/>
      <c r="F18" s="226"/>
      <c r="G18" s="226"/>
    </row>
    <row r="21" spans="1:7" x14ac:dyDescent="0.3">
      <c r="A21" s="239" t="s">
        <v>151</v>
      </c>
      <c r="B21" s="239" t="s">
        <v>152</v>
      </c>
      <c r="C21" s="237"/>
    </row>
    <row r="22" spans="1:7" x14ac:dyDescent="0.3">
      <c r="A22" s="229" t="s">
        <v>153</v>
      </c>
      <c r="B22" s="233">
        <v>0.1</v>
      </c>
      <c r="C22" s="238"/>
    </row>
    <row r="23" spans="1:7" x14ac:dyDescent="0.3">
      <c r="A23" s="229" t="s">
        <v>154</v>
      </c>
      <c r="B23" s="233">
        <v>0.08</v>
      </c>
      <c r="C23" s="238"/>
    </row>
    <row r="24" spans="1:7" x14ac:dyDescent="0.3">
      <c r="A24" s="229" t="s">
        <v>155</v>
      </c>
      <c r="B24" s="233">
        <v>0.06</v>
      </c>
      <c r="C24" s="238"/>
    </row>
    <row r="25" spans="1:7" x14ac:dyDescent="0.3">
      <c r="A25" s="229" t="s">
        <v>156</v>
      </c>
      <c r="B25" s="233">
        <v>0.04</v>
      </c>
      <c r="C25" s="238"/>
      <c r="E25" s="109"/>
    </row>
  </sheetData>
  <mergeCells count="2">
    <mergeCell ref="A18:E18"/>
    <mergeCell ref="A5:G5"/>
  </mergeCells>
  <dataValidations count="1">
    <dataValidation type="list" showInputMessage="1" showErrorMessage="1" sqref="C7:C16" xr:uid="{32581064-3BCF-4F31-96E6-860D889093D7}">
      <formula1>$A$22:$A$25</formula1>
    </dataValidation>
  </dataValidation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9"/>
  <sheetViews>
    <sheetView zoomScale="102" workbookViewId="0">
      <selection activeCell="F22" sqref="F22"/>
    </sheetView>
  </sheetViews>
  <sheetFormatPr defaultRowHeight="14.4" x14ac:dyDescent="0.3"/>
  <cols>
    <col min="4" max="4" width="9.109375" customWidth="1"/>
    <col min="5" max="5" width="13.109375" customWidth="1"/>
    <col min="6" max="6" width="12.88671875" customWidth="1"/>
    <col min="7" max="7" width="12.88671875" hidden="1" customWidth="1"/>
    <col min="8" max="8" width="10.44140625" hidden="1" customWidth="1"/>
    <col min="9" max="9" width="9.44140625" hidden="1" customWidth="1"/>
    <col min="10" max="10" width="11.6640625" bestFit="1" customWidth="1"/>
    <col min="11" max="11" width="9.5546875" bestFit="1" customWidth="1"/>
    <col min="13" max="13" width="9.109375" customWidth="1"/>
    <col min="14" max="14" width="11.44140625" customWidth="1"/>
    <col min="15" max="16" width="9.109375" customWidth="1"/>
    <col min="17" max="17" width="9.33203125" customWidth="1"/>
    <col min="18" max="18" width="6.44140625" customWidth="1"/>
    <col min="19" max="19" width="6.109375" customWidth="1"/>
    <col min="20" max="20" width="9.44140625" customWidth="1"/>
    <col min="21" max="21" width="5" bestFit="1" customWidth="1"/>
    <col min="22" max="22" width="17.88671875" customWidth="1"/>
    <col min="23" max="23" width="12.5546875" customWidth="1"/>
    <col min="260" max="260" width="9.109375" customWidth="1"/>
    <col min="261" max="261" width="13.109375" customWidth="1"/>
    <col min="262" max="263" width="12.88671875" customWidth="1"/>
    <col min="264" max="264" width="10.44140625" customWidth="1"/>
    <col min="265" max="265" width="9.44140625" customWidth="1"/>
    <col min="266" max="266" width="11.6640625" bestFit="1" customWidth="1"/>
    <col min="267" max="267" width="9.5546875" bestFit="1" customWidth="1"/>
    <col min="269" max="269" width="9.109375" customWidth="1"/>
    <col min="270" max="270" width="11.44140625" customWidth="1"/>
    <col min="271" max="272" width="9.109375" customWidth="1"/>
    <col min="273" max="273" width="9.33203125" customWidth="1"/>
    <col min="274" max="274" width="6.44140625" customWidth="1"/>
    <col min="275" max="275" width="6.109375" customWidth="1"/>
    <col min="276" max="276" width="9.44140625" customWidth="1"/>
    <col min="277" max="277" width="5" bestFit="1" customWidth="1"/>
    <col min="278" max="278" width="17.88671875" customWidth="1"/>
    <col min="279" max="279" width="12.5546875" customWidth="1"/>
    <col min="516" max="516" width="9.109375" customWidth="1"/>
    <col min="517" max="517" width="13.109375" customWidth="1"/>
    <col min="518" max="519" width="12.88671875" customWidth="1"/>
    <col min="520" max="520" width="10.44140625" customWidth="1"/>
    <col min="521" max="521" width="9.44140625" customWidth="1"/>
    <col min="522" max="522" width="11.6640625" bestFit="1" customWidth="1"/>
    <col min="523" max="523" width="9.5546875" bestFit="1" customWidth="1"/>
    <col min="525" max="525" width="9.109375" customWidth="1"/>
    <col min="526" max="526" width="11.44140625" customWidth="1"/>
    <col min="527" max="528" width="9.109375" customWidth="1"/>
    <col min="529" max="529" width="9.33203125" customWidth="1"/>
    <col min="530" max="530" width="6.44140625" customWidth="1"/>
    <col min="531" max="531" width="6.109375" customWidth="1"/>
    <col min="532" max="532" width="9.44140625" customWidth="1"/>
    <col min="533" max="533" width="5" bestFit="1" customWidth="1"/>
    <col min="534" max="534" width="17.88671875" customWidth="1"/>
    <col min="535" max="535" width="12.5546875" customWidth="1"/>
    <col min="772" max="772" width="9.109375" customWidth="1"/>
    <col min="773" max="773" width="13.109375" customWidth="1"/>
    <col min="774" max="775" width="12.88671875" customWidth="1"/>
    <col min="776" max="776" width="10.44140625" customWidth="1"/>
    <col min="777" max="777" width="9.44140625" customWidth="1"/>
    <col min="778" max="778" width="11.6640625" bestFit="1" customWidth="1"/>
    <col min="779" max="779" width="9.5546875" bestFit="1" customWidth="1"/>
    <col min="781" max="781" width="9.109375" customWidth="1"/>
    <col min="782" max="782" width="11.44140625" customWidth="1"/>
    <col min="783" max="784" width="9.109375" customWidth="1"/>
    <col min="785" max="785" width="9.33203125" customWidth="1"/>
    <col min="786" max="786" width="6.44140625" customWidth="1"/>
    <col min="787" max="787" width="6.109375" customWidth="1"/>
    <col min="788" max="788" width="9.44140625" customWidth="1"/>
    <col min="789" max="789" width="5" bestFit="1" customWidth="1"/>
    <col min="790" max="790" width="17.88671875" customWidth="1"/>
    <col min="791" max="791" width="12.5546875" customWidth="1"/>
    <col min="1028" max="1028" width="9.109375" customWidth="1"/>
    <col min="1029" max="1029" width="13.109375" customWidth="1"/>
    <col min="1030" max="1031" width="12.88671875" customWidth="1"/>
    <col min="1032" max="1032" width="10.44140625" customWidth="1"/>
    <col min="1033" max="1033" width="9.44140625" customWidth="1"/>
    <col min="1034" max="1034" width="11.6640625" bestFit="1" customWidth="1"/>
    <col min="1035" max="1035" width="9.5546875" bestFit="1" customWidth="1"/>
    <col min="1037" max="1037" width="9.109375" customWidth="1"/>
    <col min="1038" max="1038" width="11.44140625" customWidth="1"/>
    <col min="1039" max="1040" width="9.109375" customWidth="1"/>
    <col min="1041" max="1041" width="9.33203125" customWidth="1"/>
    <col min="1042" max="1042" width="6.44140625" customWidth="1"/>
    <col min="1043" max="1043" width="6.109375" customWidth="1"/>
    <col min="1044" max="1044" width="9.44140625" customWidth="1"/>
    <col min="1045" max="1045" width="5" bestFit="1" customWidth="1"/>
    <col min="1046" max="1046" width="17.88671875" customWidth="1"/>
    <col min="1047" max="1047" width="12.5546875" customWidth="1"/>
    <col min="1284" max="1284" width="9.109375" customWidth="1"/>
    <col min="1285" max="1285" width="13.109375" customWidth="1"/>
    <col min="1286" max="1287" width="12.88671875" customWidth="1"/>
    <col min="1288" max="1288" width="10.44140625" customWidth="1"/>
    <col min="1289" max="1289" width="9.44140625" customWidth="1"/>
    <col min="1290" max="1290" width="11.6640625" bestFit="1" customWidth="1"/>
    <col min="1291" max="1291" width="9.5546875" bestFit="1" customWidth="1"/>
    <col min="1293" max="1293" width="9.109375" customWidth="1"/>
    <col min="1294" max="1294" width="11.44140625" customWidth="1"/>
    <col min="1295" max="1296" width="9.109375" customWidth="1"/>
    <col min="1297" max="1297" width="9.33203125" customWidth="1"/>
    <col min="1298" max="1298" width="6.44140625" customWidth="1"/>
    <col min="1299" max="1299" width="6.109375" customWidth="1"/>
    <col min="1300" max="1300" width="9.44140625" customWidth="1"/>
    <col min="1301" max="1301" width="5" bestFit="1" customWidth="1"/>
    <col min="1302" max="1302" width="17.88671875" customWidth="1"/>
    <col min="1303" max="1303" width="12.5546875" customWidth="1"/>
    <col min="1540" max="1540" width="9.109375" customWidth="1"/>
    <col min="1541" max="1541" width="13.109375" customWidth="1"/>
    <col min="1542" max="1543" width="12.88671875" customWidth="1"/>
    <col min="1544" max="1544" width="10.44140625" customWidth="1"/>
    <col min="1545" max="1545" width="9.44140625" customWidth="1"/>
    <col min="1546" max="1546" width="11.6640625" bestFit="1" customWidth="1"/>
    <col min="1547" max="1547" width="9.5546875" bestFit="1" customWidth="1"/>
    <col min="1549" max="1549" width="9.109375" customWidth="1"/>
    <col min="1550" max="1550" width="11.44140625" customWidth="1"/>
    <col min="1551" max="1552" width="9.109375" customWidth="1"/>
    <col min="1553" max="1553" width="9.33203125" customWidth="1"/>
    <col min="1554" max="1554" width="6.44140625" customWidth="1"/>
    <col min="1555" max="1555" width="6.109375" customWidth="1"/>
    <col min="1556" max="1556" width="9.44140625" customWidth="1"/>
    <col min="1557" max="1557" width="5" bestFit="1" customWidth="1"/>
    <col min="1558" max="1558" width="17.88671875" customWidth="1"/>
    <col min="1559" max="1559" width="12.5546875" customWidth="1"/>
    <col min="1796" max="1796" width="9.109375" customWidth="1"/>
    <col min="1797" max="1797" width="13.109375" customWidth="1"/>
    <col min="1798" max="1799" width="12.88671875" customWidth="1"/>
    <col min="1800" max="1800" width="10.44140625" customWidth="1"/>
    <col min="1801" max="1801" width="9.44140625" customWidth="1"/>
    <col min="1802" max="1802" width="11.6640625" bestFit="1" customWidth="1"/>
    <col min="1803" max="1803" width="9.5546875" bestFit="1" customWidth="1"/>
    <col min="1805" max="1805" width="9.109375" customWidth="1"/>
    <col min="1806" max="1806" width="11.44140625" customWidth="1"/>
    <col min="1807" max="1808" width="9.109375" customWidth="1"/>
    <col min="1809" max="1809" width="9.33203125" customWidth="1"/>
    <col min="1810" max="1810" width="6.44140625" customWidth="1"/>
    <col min="1811" max="1811" width="6.109375" customWidth="1"/>
    <col min="1812" max="1812" width="9.44140625" customWidth="1"/>
    <col min="1813" max="1813" width="5" bestFit="1" customWidth="1"/>
    <col min="1814" max="1814" width="17.88671875" customWidth="1"/>
    <col min="1815" max="1815" width="12.5546875" customWidth="1"/>
    <col min="2052" max="2052" width="9.109375" customWidth="1"/>
    <col min="2053" max="2053" width="13.109375" customWidth="1"/>
    <col min="2054" max="2055" width="12.88671875" customWidth="1"/>
    <col min="2056" max="2056" width="10.44140625" customWidth="1"/>
    <col min="2057" max="2057" width="9.44140625" customWidth="1"/>
    <col min="2058" max="2058" width="11.6640625" bestFit="1" customWidth="1"/>
    <col min="2059" max="2059" width="9.5546875" bestFit="1" customWidth="1"/>
    <col min="2061" max="2061" width="9.109375" customWidth="1"/>
    <col min="2062" max="2062" width="11.44140625" customWidth="1"/>
    <col min="2063" max="2064" width="9.109375" customWidth="1"/>
    <col min="2065" max="2065" width="9.33203125" customWidth="1"/>
    <col min="2066" max="2066" width="6.44140625" customWidth="1"/>
    <col min="2067" max="2067" width="6.109375" customWidth="1"/>
    <col min="2068" max="2068" width="9.44140625" customWidth="1"/>
    <col min="2069" max="2069" width="5" bestFit="1" customWidth="1"/>
    <col min="2070" max="2070" width="17.88671875" customWidth="1"/>
    <col min="2071" max="2071" width="12.5546875" customWidth="1"/>
    <col min="2308" max="2308" width="9.109375" customWidth="1"/>
    <col min="2309" max="2309" width="13.109375" customWidth="1"/>
    <col min="2310" max="2311" width="12.88671875" customWidth="1"/>
    <col min="2312" max="2312" width="10.44140625" customWidth="1"/>
    <col min="2313" max="2313" width="9.44140625" customWidth="1"/>
    <col min="2314" max="2314" width="11.6640625" bestFit="1" customWidth="1"/>
    <col min="2315" max="2315" width="9.5546875" bestFit="1" customWidth="1"/>
    <col min="2317" max="2317" width="9.109375" customWidth="1"/>
    <col min="2318" max="2318" width="11.44140625" customWidth="1"/>
    <col min="2319" max="2320" width="9.109375" customWidth="1"/>
    <col min="2321" max="2321" width="9.33203125" customWidth="1"/>
    <col min="2322" max="2322" width="6.44140625" customWidth="1"/>
    <col min="2323" max="2323" width="6.109375" customWidth="1"/>
    <col min="2324" max="2324" width="9.44140625" customWidth="1"/>
    <col min="2325" max="2325" width="5" bestFit="1" customWidth="1"/>
    <col min="2326" max="2326" width="17.88671875" customWidth="1"/>
    <col min="2327" max="2327" width="12.5546875" customWidth="1"/>
    <col min="2564" max="2564" width="9.109375" customWidth="1"/>
    <col min="2565" max="2565" width="13.109375" customWidth="1"/>
    <col min="2566" max="2567" width="12.88671875" customWidth="1"/>
    <col min="2568" max="2568" width="10.44140625" customWidth="1"/>
    <col min="2569" max="2569" width="9.44140625" customWidth="1"/>
    <col min="2570" max="2570" width="11.6640625" bestFit="1" customWidth="1"/>
    <col min="2571" max="2571" width="9.5546875" bestFit="1" customWidth="1"/>
    <col min="2573" max="2573" width="9.109375" customWidth="1"/>
    <col min="2574" max="2574" width="11.44140625" customWidth="1"/>
    <col min="2575" max="2576" width="9.109375" customWidth="1"/>
    <col min="2577" max="2577" width="9.33203125" customWidth="1"/>
    <col min="2578" max="2578" width="6.44140625" customWidth="1"/>
    <col min="2579" max="2579" width="6.109375" customWidth="1"/>
    <col min="2580" max="2580" width="9.44140625" customWidth="1"/>
    <col min="2581" max="2581" width="5" bestFit="1" customWidth="1"/>
    <col min="2582" max="2582" width="17.88671875" customWidth="1"/>
    <col min="2583" max="2583" width="12.5546875" customWidth="1"/>
    <col min="2820" max="2820" width="9.109375" customWidth="1"/>
    <col min="2821" max="2821" width="13.109375" customWidth="1"/>
    <col min="2822" max="2823" width="12.88671875" customWidth="1"/>
    <col min="2824" max="2824" width="10.44140625" customWidth="1"/>
    <col min="2825" max="2825" width="9.44140625" customWidth="1"/>
    <col min="2826" max="2826" width="11.6640625" bestFit="1" customWidth="1"/>
    <col min="2827" max="2827" width="9.5546875" bestFit="1" customWidth="1"/>
    <col min="2829" max="2829" width="9.109375" customWidth="1"/>
    <col min="2830" max="2830" width="11.44140625" customWidth="1"/>
    <col min="2831" max="2832" width="9.109375" customWidth="1"/>
    <col min="2833" max="2833" width="9.33203125" customWidth="1"/>
    <col min="2834" max="2834" width="6.44140625" customWidth="1"/>
    <col min="2835" max="2835" width="6.109375" customWidth="1"/>
    <col min="2836" max="2836" width="9.44140625" customWidth="1"/>
    <col min="2837" max="2837" width="5" bestFit="1" customWidth="1"/>
    <col min="2838" max="2838" width="17.88671875" customWidth="1"/>
    <col min="2839" max="2839" width="12.5546875" customWidth="1"/>
    <col min="3076" max="3076" width="9.109375" customWidth="1"/>
    <col min="3077" max="3077" width="13.109375" customWidth="1"/>
    <col min="3078" max="3079" width="12.88671875" customWidth="1"/>
    <col min="3080" max="3080" width="10.44140625" customWidth="1"/>
    <col min="3081" max="3081" width="9.44140625" customWidth="1"/>
    <col min="3082" max="3082" width="11.6640625" bestFit="1" customWidth="1"/>
    <col min="3083" max="3083" width="9.5546875" bestFit="1" customWidth="1"/>
    <col min="3085" max="3085" width="9.109375" customWidth="1"/>
    <col min="3086" max="3086" width="11.44140625" customWidth="1"/>
    <col min="3087" max="3088" width="9.109375" customWidth="1"/>
    <col min="3089" max="3089" width="9.33203125" customWidth="1"/>
    <col min="3090" max="3090" width="6.44140625" customWidth="1"/>
    <col min="3091" max="3091" width="6.109375" customWidth="1"/>
    <col min="3092" max="3092" width="9.44140625" customWidth="1"/>
    <col min="3093" max="3093" width="5" bestFit="1" customWidth="1"/>
    <col min="3094" max="3094" width="17.88671875" customWidth="1"/>
    <col min="3095" max="3095" width="12.5546875" customWidth="1"/>
    <col min="3332" max="3332" width="9.109375" customWidth="1"/>
    <col min="3333" max="3333" width="13.109375" customWidth="1"/>
    <col min="3334" max="3335" width="12.88671875" customWidth="1"/>
    <col min="3336" max="3336" width="10.44140625" customWidth="1"/>
    <col min="3337" max="3337" width="9.44140625" customWidth="1"/>
    <col min="3338" max="3338" width="11.6640625" bestFit="1" customWidth="1"/>
    <col min="3339" max="3339" width="9.5546875" bestFit="1" customWidth="1"/>
    <col min="3341" max="3341" width="9.109375" customWidth="1"/>
    <col min="3342" max="3342" width="11.44140625" customWidth="1"/>
    <col min="3343" max="3344" width="9.109375" customWidth="1"/>
    <col min="3345" max="3345" width="9.33203125" customWidth="1"/>
    <col min="3346" max="3346" width="6.44140625" customWidth="1"/>
    <col min="3347" max="3347" width="6.109375" customWidth="1"/>
    <col min="3348" max="3348" width="9.44140625" customWidth="1"/>
    <col min="3349" max="3349" width="5" bestFit="1" customWidth="1"/>
    <col min="3350" max="3350" width="17.88671875" customWidth="1"/>
    <col min="3351" max="3351" width="12.5546875" customWidth="1"/>
    <col min="3588" max="3588" width="9.109375" customWidth="1"/>
    <col min="3589" max="3589" width="13.109375" customWidth="1"/>
    <col min="3590" max="3591" width="12.88671875" customWidth="1"/>
    <col min="3592" max="3592" width="10.44140625" customWidth="1"/>
    <col min="3593" max="3593" width="9.44140625" customWidth="1"/>
    <col min="3594" max="3594" width="11.6640625" bestFit="1" customWidth="1"/>
    <col min="3595" max="3595" width="9.5546875" bestFit="1" customWidth="1"/>
    <col min="3597" max="3597" width="9.109375" customWidth="1"/>
    <col min="3598" max="3598" width="11.44140625" customWidth="1"/>
    <col min="3599" max="3600" width="9.109375" customWidth="1"/>
    <col min="3601" max="3601" width="9.33203125" customWidth="1"/>
    <col min="3602" max="3602" width="6.44140625" customWidth="1"/>
    <col min="3603" max="3603" width="6.109375" customWidth="1"/>
    <col min="3604" max="3604" width="9.44140625" customWidth="1"/>
    <col min="3605" max="3605" width="5" bestFit="1" customWidth="1"/>
    <col min="3606" max="3606" width="17.88671875" customWidth="1"/>
    <col min="3607" max="3607" width="12.5546875" customWidth="1"/>
    <col min="3844" max="3844" width="9.109375" customWidth="1"/>
    <col min="3845" max="3845" width="13.109375" customWidth="1"/>
    <col min="3846" max="3847" width="12.88671875" customWidth="1"/>
    <col min="3848" max="3848" width="10.44140625" customWidth="1"/>
    <col min="3849" max="3849" width="9.44140625" customWidth="1"/>
    <col min="3850" max="3850" width="11.6640625" bestFit="1" customWidth="1"/>
    <col min="3851" max="3851" width="9.5546875" bestFit="1" customWidth="1"/>
    <col min="3853" max="3853" width="9.109375" customWidth="1"/>
    <col min="3854" max="3854" width="11.44140625" customWidth="1"/>
    <col min="3855" max="3856" width="9.109375" customWidth="1"/>
    <col min="3857" max="3857" width="9.33203125" customWidth="1"/>
    <col min="3858" max="3858" width="6.44140625" customWidth="1"/>
    <col min="3859" max="3859" width="6.109375" customWidth="1"/>
    <col min="3860" max="3860" width="9.44140625" customWidth="1"/>
    <col min="3861" max="3861" width="5" bestFit="1" customWidth="1"/>
    <col min="3862" max="3862" width="17.88671875" customWidth="1"/>
    <col min="3863" max="3863" width="12.5546875" customWidth="1"/>
    <col min="4100" max="4100" width="9.109375" customWidth="1"/>
    <col min="4101" max="4101" width="13.109375" customWidth="1"/>
    <col min="4102" max="4103" width="12.88671875" customWidth="1"/>
    <col min="4104" max="4104" width="10.44140625" customWidth="1"/>
    <col min="4105" max="4105" width="9.44140625" customWidth="1"/>
    <col min="4106" max="4106" width="11.6640625" bestFit="1" customWidth="1"/>
    <col min="4107" max="4107" width="9.5546875" bestFit="1" customWidth="1"/>
    <col min="4109" max="4109" width="9.109375" customWidth="1"/>
    <col min="4110" max="4110" width="11.44140625" customWidth="1"/>
    <col min="4111" max="4112" width="9.109375" customWidth="1"/>
    <col min="4113" max="4113" width="9.33203125" customWidth="1"/>
    <col min="4114" max="4114" width="6.44140625" customWidth="1"/>
    <col min="4115" max="4115" width="6.109375" customWidth="1"/>
    <col min="4116" max="4116" width="9.44140625" customWidth="1"/>
    <col min="4117" max="4117" width="5" bestFit="1" customWidth="1"/>
    <col min="4118" max="4118" width="17.88671875" customWidth="1"/>
    <col min="4119" max="4119" width="12.5546875" customWidth="1"/>
    <col min="4356" max="4356" width="9.109375" customWidth="1"/>
    <col min="4357" max="4357" width="13.109375" customWidth="1"/>
    <col min="4358" max="4359" width="12.88671875" customWidth="1"/>
    <col min="4360" max="4360" width="10.44140625" customWidth="1"/>
    <col min="4361" max="4361" width="9.44140625" customWidth="1"/>
    <col min="4362" max="4362" width="11.6640625" bestFit="1" customWidth="1"/>
    <col min="4363" max="4363" width="9.5546875" bestFit="1" customWidth="1"/>
    <col min="4365" max="4365" width="9.109375" customWidth="1"/>
    <col min="4366" max="4366" width="11.44140625" customWidth="1"/>
    <col min="4367" max="4368" width="9.109375" customWidth="1"/>
    <col min="4369" max="4369" width="9.33203125" customWidth="1"/>
    <col min="4370" max="4370" width="6.44140625" customWidth="1"/>
    <col min="4371" max="4371" width="6.109375" customWidth="1"/>
    <col min="4372" max="4372" width="9.44140625" customWidth="1"/>
    <col min="4373" max="4373" width="5" bestFit="1" customWidth="1"/>
    <col min="4374" max="4374" width="17.88671875" customWidth="1"/>
    <col min="4375" max="4375" width="12.5546875" customWidth="1"/>
    <col min="4612" max="4612" width="9.109375" customWidth="1"/>
    <col min="4613" max="4613" width="13.109375" customWidth="1"/>
    <col min="4614" max="4615" width="12.88671875" customWidth="1"/>
    <col min="4616" max="4616" width="10.44140625" customWidth="1"/>
    <col min="4617" max="4617" width="9.44140625" customWidth="1"/>
    <col min="4618" max="4618" width="11.6640625" bestFit="1" customWidth="1"/>
    <col min="4619" max="4619" width="9.5546875" bestFit="1" customWidth="1"/>
    <col min="4621" max="4621" width="9.109375" customWidth="1"/>
    <col min="4622" max="4622" width="11.44140625" customWidth="1"/>
    <col min="4623" max="4624" width="9.109375" customWidth="1"/>
    <col min="4625" max="4625" width="9.33203125" customWidth="1"/>
    <col min="4626" max="4626" width="6.44140625" customWidth="1"/>
    <col min="4627" max="4627" width="6.109375" customWidth="1"/>
    <col min="4628" max="4628" width="9.44140625" customWidth="1"/>
    <col min="4629" max="4629" width="5" bestFit="1" customWidth="1"/>
    <col min="4630" max="4630" width="17.88671875" customWidth="1"/>
    <col min="4631" max="4631" width="12.5546875" customWidth="1"/>
    <col min="4868" max="4868" width="9.109375" customWidth="1"/>
    <col min="4869" max="4869" width="13.109375" customWidth="1"/>
    <col min="4870" max="4871" width="12.88671875" customWidth="1"/>
    <col min="4872" max="4872" width="10.44140625" customWidth="1"/>
    <col min="4873" max="4873" width="9.44140625" customWidth="1"/>
    <col min="4874" max="4874" width="11.6640625" bestFit="1" customWidth="1"/>
    <col min="4875" max="4875" width="9.5546875" bestFit="1" customWidth="1"/>
    <col min="4877" max="4877" width="9.109375" customWidth="1"/>
    <col min="4878" max="4878" width="11.44140625" customWidth="1"/>
    <col min="4879" max="4880" width="9.109375" customWidth="1"/>
    <col min="4881" max="4881" width="9.33203125" customWidth="1"/>
    <col min="4882" max="4882" width="6.44140625" customWidth="1"/>
    <col min="4883" max="4883" width="6.109375" customWidth="1"/>
    <col min="4884" max="4884" width="9.44140625" customWidth="1"/>
    <col min="4885" max="4885" width="5" bestFit="1" customWidth="1"/>
    <col min="4886" max="4886" width="17.88671875" customWidth="1"/>
    <col min="4887" max="4887" width="12.5546875" customWidth="1"/>
    <col min="5124" max="5124" width="9.109375" customWidth="1"/>
    <col min="5125" max="5125" width="13.109375" customWidth="1"/>
    <col min="5126" max="5127" width="12.88671875" customWidth="1"/>
    <col min="5128" max="5128" width="10.44140625" customWidth="1"/>
    <col min="5129" max="5129" width="9.44140625" customWidth="1"/>
    <col min="5130" max="5130" width="11.6640625" bestFit="1" customWidth="1"/>
    <col min="5131" max="5131" width="9.5546875" bestFit="1" customWidth="1"/>
    <col min="5133" max="5133" width="9.109375" customWidth="1"/>
    <col min="5134" max="5134" width="11.44140625" customWidth="1"/>
    <col min="5135" max="5136" width="9.109375" customWidth="1"/>
    <col min="5137" max="5137" width="9.33203125" customWidth="1"/>
    <col min="5138" max="5138" width="6.44140625" customWidth="1"/>
    <col min="5139" max="5139" width="6.109375" customWidth="1"/>
    <col min="5140" max="5140" width="9.44140625" customWidth="1"/>
    <col min="5141" max="5141" width="5" bestFit="1" customWidth="1"/>
    <col min="5142" max="5142" width="17.88671875" customWidth="1"/>
    <col min="5143" max="5143" width="12.5546875" customWidth="1"/>
    <col min="5380" max="5380" width="9.109375" customWidth="1"/>
    <col min="5381" max="5381" width="13.109375" customWidth="1"/>
    <col min="5382" max="5383" width="12.88671875" customWidth="1"/>
    <col min="5384" max="5384" width="10.44140625" customWidth="1"/>
    <col min="5385" max="5385" width="9.44140625" customWidth="1"/>
    <col min="5386" max="5386" width="11.6640625" bestFit="1" customWidth="1"/>
    <col min="5387" max="5387" width="9.5546875" bestFit="1" customWidth="1"/>
    <col min="5389" max="5389" width="9.109375" customWidth="1"/>
    <col min="5390" max="5390" width="11.44140625" customWidth="1"/>
    <col min="5391" max="5392" width="9.109375" customWidth="1"/>
    <col min="5393" max="5393" width="9.33203125" customWidth="1"/>
    <col min="5394" max="5394" width="6.44140625" customWidth="1"/>
    <col min="5395" max="5395" width="6.109375" customWidth="1"/>
    <col min="5396" max="5396" width="9.44140625" customWidth="1"/>
    <col min="5397" max="5397" width="5" bestFit="1" customWidth="1"/>
    <col min="5398" max="5398" width="17.88671875" customWidth="1"/>
    <col min="5399" max="5399" width="12.5546875" customWidth="1"/>
    <col min="5636" max="5636" width="9.109375" customWidth="1"/>
    <col min="5637" max="5637" width="13.109375" customWidth="1"/>
    <col min="5638" max="5639" width="12.88671875" customWidth="1"/>
    <col min="5640" max="5640" width="10.44140625" customWidth="1"/>
    <col min="5641" max="5641" width="9.44140625" customWidth="1"/>
    <col min="5642" max="5642" width="11.6640625" bestFit="1" customWidth="1"/>
    <col min="5643" max="5643" width="9.5546875" bestFit="1" customWidth="1"/>
    <col min="5645" max="5645" width="9.109375" customWidth="1"/>
    <col min="5646" max="5646" width="11.44140625" customWidth="1"/>
    <col min="5647" max="5648" width="9.109375" customWidth="1"/>
    <col min="5649" max="5649" width="9.33203125" customWidth="1"/>
    <col min="5650" max="5650" width="6.44140625" customWidth="1"/>
    <col min="5651" max="5651" width="6.109375" customWidth="1"/>
    <col min="5652" max="5652" width="9.44140625" customWidth="1"/>
    <col min="5653" max="5653" width="5" bestFit="1" customWidth="1"/>
    <col min="5654" max="5654" width="17.88671875" customWidth="1"/>
    <col min="5655" max="5655" width="12.5546875" customWidth="1"/>
    <col min="5892" max="5892" width="9.109375" customWidth="1"/>
    <col min="5893" max="5893" width="13.109375" customWidth="1"/>
    <col min="5894" max="5895" width="12.88671875" customWidth="1"/>
    <col min="5896" max="5896" width="10.44140625" customWidth="1"/>
    <col min="5897" max="5897" width="9.44140625" customWidth="1"/>
    <col min="5898" max="5898" width="11.6640625" bestFit="1" customWidth="1"/>
    <col min="5899" max="5899" width="9.5546875" bestFit="1" customWidth="1"/>
    <col min="5901" max="5901" width="9.109375" customWidth="1"/>
    <col min="5902" max="5902" width="11.44140625" customWidth="1"/>
    <col min="5903" max="5904" width="9.109375" customWidth="1"/>
    <col min="5905" max="5905" width="9.33203125" customWidth="1"/>
    <col min="5906" max="5906" width="6.44140625" customWidth="1"/>
    <col min="5907" max="5907" width="6.109375" customWidth="1"/>
    <col min="5908" max="5908" width="9.44140625" customWidth="1"/>
    <col min="5909" max="5909" width="5" bestFit="1" customWidth="1"/>
    <col min="5910" max="5910" width="17.88671875" customWidth="1"/>
    <col min="5911" max="5911" width="12.5546875" customWidth="1"/>
    <col min="6148" max="6148" width="9.109375" customWidth="1"/>
    <col min="6149" max="6149" width="13.109375" customWidth="1"/>
    <col min="6150" max="6151" width="12.88671875" customWidth="1"/>
    <col min="6152" max="6152" width="10.44140625" customWidth="1"/>
    <col min="6153" max="6153" width="9.44140625" customWidth="1"/>
    <col min="6154" max="6154" width="11.6640625" bestFit="1" customWidth="1"/>
    <col min="6155" max="6155" width="9.5546875" bestFit="1" customWidth="1"/>
    <col min="6157" max="6157" width="9.109375" customWidth="1"/>
    <col min="6158" max="6158" width="11.44140625" customWidth="1"/>
    <col min="6159" max="6160" width="9.109375" customWidth="1"/>
    <col min="6161" max="6161" width="9.33203125" customWidth="1"/>
    <col min="6162" max="6162" width="6.44140625" customWidth="1"/>
    <col min="6163" max="6163" width="6.109375" customWidth="1"/>
    <col min="6164" max="6164" width="9.44140625" customWidth="1"/>
    <col min="6165" max="6165" width="5" bestFit="1" customWidth="1"/>
    <col min="6166" max="6166" width="17.88671875" customWidth="1"/>
    <col min="6167" max="6167" width="12.5546875" customWidth="1"/>
    <col min="6404" max="6404" width="9.109375" customWidth="1"/>
    <col min="6405" max="6405" width="13.109375" customWidth="1"/>
    <col min="6406" max="6407" width="12.88671875" customWidth="1"/>
    <col min="6408" max="6408" width="10.44140625" customWidth="1"/>
    <col min="6409" max="6409" width="9.44140625" customWidth="1"/>
    <col min="6410" max="6410" width="11.6640625" bestFit="1" customWidth="1"/>
    <col min="6411" max="6411" width="9.5546875" bestFit="1" customWidth="1"/>
    <col min="6413" max="6413" width="9.109375" customWidth="1"/>
    <col min="6414" max="6414" width="11.44140625" customWidth="1"/>
    <col min="6415" max="6416" width="9.109375" customWidth="1"/>
    <col min="6417" max="6417" width="9.33203125" customWidth="1"/>
    <col min="6418" max="6418" width="6.44140625" customWidth="1"/>
    <col min="6419" max="6419" width="6.109375" customWidth="1"/>
    <col min="6420" max="6420" width="9.44140625" customWidth="1"/>
    <col min="6421" max="6421" width="5" bestFit="1" customWidth="1"/>
    <col min="6422" max="6422" width="17.88671875" customWidth="1"/>
    <col min="6423" max="6423" width="12.5546875" customWidth="1"/>
    <col min="6660" max="6660" width="9.109375" customWidth="1"/>
    <col min="6661" max="6661" width="13.109375" customWidth="1"/>
    <col min="6662" max="6663" width="12.88671875" customWidth="1"/>
    <col min="6664" max="6664" width="10.44140625" customWidth="1"/>
    <col min="6665" max="6665" width="9.44140625" customWidth="1"/>
    <col min="6666" max="6666" width="11.6640625" bestFit="1" customWidth="1"/>
    <col min="6667" max="6667" width="9.5546875" bestFit="1" customWidth="1"/>
    <col min="6669" max="6669" width="9.109375" customWidth="1"/>
    <col min="6670" max="6670" width="11.44140625" customWidth="1"/>
    <col min="6671" max="6672" width="9.109375" customWidth="1"/>
    <col min="6673" max="6673" width="9.33203125" customWidth="1"/>
    <col min="6674" max="6674" width="6.44140625" customWidth="1"/>
    <col min="6675" max="6675" width="6.109375" customWidth="1"/>
    <col min="6676" max="6676" width="9.44140625" customWidth="1"/>
    <col min="6677" max="6677" width="5" bestFit="1" customWidth="1"/>
    <col min="6678" max="6678" width="17.88671875" customWidth="1"/>
    <col min="6679" max="6679" width="12.5546875" customWidth="1"/>
    <col min="6916" max="6916" width="9.109375" customWidth="1"/>
    <col min="6917" max="6917" width="13.109375" customWidth="1"/>
    <col min="6918" max="6919" width="12.88671875" customWidth="1"/>
    <col min="6920" max="6920" width="10.44140625" customWidth="1"/>
    <col min="6921" max="6921" width="9.44140625" customWidth="1"/>
    <col min="6922" max="6922" width="11.6640625" bestFit="1" customWidth="1"/>
    <col min="6923" max="6923" width="9.5546875" bestFit="1" customWidth="1"/>
    <col min="6925" max="6925" width="9.109375" customWidth="1"/>
    <col min="6926" max="6926" width="11.44140625" customWidth="1"/>
    <col min="6927" max="6928" width="9.109375" customWidth="1"/>
    <col min="6929" max="6929" width="9.33203125" customWidth="1"/>
    <col min="6930" max="6930" width="6.44140625" customWidth="1"/>
    <col min="6931" max="6931" width="6.109375" customWidth="1"/>
    <col min="6932" max="6932" width="9.44140625" customWidth="1"/>
    <col min="6933" max="6933" width="5" bestFit="1" customWidth="1"/>
    <col min="6934" max="6934" width="17.88671875" customWidth="1"/>
    <col min="6935" max="6935" width="12.5546875" customWidth="1"/>
    <col min="7172" max="7172" width="9.109375" customWidth="1"/>
    <col min="7173" max="7173" width="13.109375" customWidth="1"/>
    <col min="7174" max="7175" width="12.88671875" customWidth="1"/>
    <col min="7176" max="7176" width="10.44140625" customWidth="1"/>
    <col min="7177" max="7177" width="9.44140625" customWidth="1"/>
    <col min="7178" max="7178" width="11.6640625" bestFit="1" customWidth="1"/>
    <col min="7179" max="7179" width="9.5546875" bestFit="1" customWidth="1"/>
    <col min="7181" max="7181" width="9.109375" customWidth="1"/>
    <col min="7182" max="7182" width="11.44140625" customWidth="1"/>
    <col min="7183" max="7184" width="9.109375" customWidth="1"/>
    <col min="7185" max="7185" width="9.33203125" customWidth="1"/>
    <col min="7186" max="7186" width="6.44140625" customWidth="1"/>
    <col min="7187" max="7187" width="6.109375" customWidth="1"/>
    <col min="7188" max="7188" width="9.44140625" customWidth="1"/>
    <col min="7189" max="7189" width="5" bestFit="1" customWidth="1"/>
    <col min="7190" max="7190" width="17.88671875" customWidth="1"/>
    <col min="7191" max="7191" width="12.5546875" customWidth="1"/>
    <col min="7428" max="7428" width="9.109375" customWidth="1"/>
    <col min="7429" max="7429" width="13.109375" customWidth="1"/>
    <col min="7430" max="7431" width="12.88671875" customWidth="1"/>
    <col min="7432" max="7432" width="10.44140625" customWidth="1"/>
    <col min="7433" max="7433" width="9.44140625" customWidth="1"/>
    <col min="7434" max="7434" width="11.6640625" bestFit="1" customWidth="1"/>
    <col min="7435" max="7435" width="9.5546875" bestFit="1" customWidth="1"/>
    <col min="7437" max="7437" width="9.109375" customWidth="1"/>
    <col min="7438" max="7438" width="11.44140625" customWidth="1"/>
    <col min="7439" max="7440" width="9.109375" customWidth="1"/>
    <col min="7441" max="7441" width="9.33203125" customWidth="1"/>
    <col min="7442" max="7442" width="6.44140625" customWidth="1"/>
    <col min="7443" max="7443" width="6.109375" customWidth="1"/>
    <col min="7444" max="7444" width="9.44140625" customWidth="1"/>
    <col min="7445" max="7445" width="5" bestFit="1" customWidth="1"/>
    <col min="7446" max="7446" width="17.88671875" customWidth="1"/>
    <col min="7447" max="7447" width="12.5546875" customWidth="1"/>
    <col min="7684" max="7684" width="9.109375" customWidth="1"/>
    <col min="7685" max="7685" width="13.109375" customWidth="1"/>
    <col min="7686" max="7687" width="12.88671875" customWidth="1"/>
    <col min="7688" max="7688" width="10.44140625" customWidth="1"/>
    <col min="7689" max="7689" width="9.44140625" customWidth="1"/>
    <col min="7690" max="7690" width="11.6640625" bestFit="1" customWidth="1"/>
    <col min="7691" max="7691" width="9.5546875" bestFit="1" customWidth="1"/>
    <col min="7693" max="7693" width="9.109375" customWidth="1"/>
    <col min="7694" max="7694" width="11.44140625" customWidth="1"/>
    <col min="7695" max="7696" width="9.109375" customWidth="1"/>
    <col min="7697" max="7697" width="9.33203125" customWidth="1"/>
    <col min="7698" max="7698" width="6.44140625" customWidth="1"/>
    <col min="7699" max="7699" width="6.109375" customWidth="1"/>
    <col min="7700" max="7700" width="9.44140625" customWidth="1"/>
    <col min="7701" max="7701" width="5" bestFit="1" customWidth="1"/>
    <col min="7702" max="7702" width="17.88671875" customWidth="1"/>
    <col min="7703" max="7703" width="12.5546875" customWidth="1"/>
    <col min="7940" max="7940" width="9.109375" customWidth="1"/>
    <col min="7941" max="7941" width="13.109375" customWidth="1"/>
    <col min="7942" max="7943" width="12.88671875" customWidth="1"/>
    <col min="7944" max="7944" width="10.44140625" customWidth="1"/>
    <col min="7945" max="7945" width="9.44140625" customWidth="1"/>
    <col min="7946" max="7946" width="11.6640625" bestFit="1" customWidth="1"/>
    <col min="7947" max="7947" width="9.5546875" bestFit="1" customWidth="1"/>
    <col min="7949" max="7949" width="9.109375" customWidth="1"/>
    <col min="7950" max="7950" width="11.44140625" customWidth="1"/>
    <col min="7951" max="7952" width="9.109375" customWidth="1"/>
    <col min="7953" max="7953" width="9.33203125" customWidth="1"/>
    <col min="7954" max="7954" width="6.44140625" customWidth="1"/>
    <col min="7955" max="7955" width="6.109375" customWidth="1"/>
    <col min="7956" max="7956" width="9.44140625" customWidth="1"/>
    <col min="7957" max="7957" width="5" bestFit="1" customWidth="1"/>
    <col min="7958" max="7958" width="17.88671875" customWidth="1"/>
    <col min="7959" max="7959" width="12.5546875" customWidth="1"/>
    <col min="8196" max="8196" width="9.109375" customWidth="1"/>
    <col min="8197" max="8197" width="13.109375" customWidth="1"/>
    <col min="8198" max="8199" width="12.88671875" customWidth="1"/>
    <col min="8200" max="8200" width="10.44140625" customWidth="1"/>
    <col min="8201" max="8201" width="9.44140625" customWidth="1"/>
    <col min="8202" max="8202" width="11.6640625" bestFit="1" customWidth="1"/>
    <col min="8203" max="8203" width="9.5546875" bestFit="1" customWidth="1"/>
    <col min="8205" max="8205" width="9.109375" customWidth="1"/>
    <col min="8206" max="8206" width="11.44140625" customWidth="1"/>
    <col min="8207" max="8208" width="9.109375" customWidth="1"/>
    <col min="8209" max="8209" width="9.33203125" customWidth="1"/>
    <col min="8210" max="8210" width="6.44140625" customWidth="1"/>
    <col min="8211" max="8211" width="6.109375" customWidth="1"/>
    <col min="8212" max="8212" width="9.44140625" customWidth="1"/>
    <col min="8213" max="8213" width="5" bestFit="1" customWidth="1"/>
    <col min="8214" max="8214" width="17.88671875" customWidth="1"/>
    <col min="8215" max="8215" width="12.5546875" customWidth="1"/>
    <col min="8452" max="8452" width="9.109375" customWidth="1"/>
    <col min="8453" max="8453" width="13.109375" customWidth="1"/>
    <col min="8454" max="8455" width="12.88671875" customWidth="1"/>
    <col min="8456" max="8456" width="10.44140625" customWidth="1"/>
    <col min="8457" max="8457" width="9.44140625" customWidth="1"/>
    <col min="8458" max="8458" width="11.6640625" bestFit="1" customWidth="1"/>
    <col min="8459" max="8459" width="9.5546875" bestFit="1" customWidth="1"/>
    <col min="8461" max="8461" width="9.109375" customWidth="1"/>
    <col min="8462" max="8462" width="11.44140625" customWidth="1"/>
    <col min="8463" max="8464" width="9.109375" customWidth="1"/>
    <col min="8465" max="8465" width="9.33203125" customWidth="1"/>
    <col min="8466" max="8466" width="6.44140625" customWidth="1"/>
    <col min="8467" max="8467" width="6.109375" customWidth="1"/>
    <col min="8468" max="8468" width="9.44140625" customWidth="1"/>
    <col min="8469" max="8469" width="5" bestFit="1" customWidth="1"/>
    <col min="8470" max="8470" width="17.88671875" customWidth="1"/>
    <col min="8471" max="8471" width="12.5546875" customWidth="1"/>
    <col min="8708" max="8708" width="9.109375" customWidth="1"/>
    <col min="8709" max="8709" width="13.109375" customWidth="1"/>
    <col min="8710" max="8711" width="12.88671875" customWidth="1"/>
    <col min="8712" max="8712" width="10.44140625" customWidth="1"/>
    <col min="8713" max="8713" width="9.44140625" customWidth="1"/>
    <col min="8714" max="8714" width="11.6640625" bestFit="1" customWidth="1"/>
    <col min="8715" max="8715" width="9.5546875" bestFit="1" customWidth="1"/>
    <col min="8717" max="8717" width="9.109375" customWidth="1"/>
    <col min="8718" max="8718" width="11.44140625" customWidth="1"/>
    <col min="8719" max="8720" width="9.109375" customWidth="1"/>
    <col min="8721" max="8721" width="9.33203125" customWidth="1"/>
    <col min="8722" max="8722" width="6.44140625" customWidth="1"/>
    <col min="8723" max="8723" width="6.109375" customWidth="1"/>
    <col min="8724" max="8724" width="9.44140625" customWidth="1"/>
    <col min="8725" max="8725" width="5" bestFit="1" customWidth="1"/>
    <col min="8726" max="8726" width="17.88671875" customWidth="1"/>
    <col min="8727" max="8727" width="12.5546875" customWidth="1"/>
    <col min="8964" max="8964" width="9.109375" customWidth="1"/>
    <col min="8965" max="8965" width="13.109375" customWidth="1"/>
    <col min="8966" max="8967" width="12.88671875" customWidth="1"/>
    <col min="8968" max="8968" width="10.44140625" customWidth="1"/>
    <col min="8969" max="8969" width="9.44140625" customWidth="1"/>
    <col min="8970" max="8970" width="11.6640625" bestFit="1" customWidth="1"/>
    <col min="8971" max="8971" width="9.5546875" bestFit="1" customWidth="1"/>
    <col min="8973" max="8973" width="9.109375" customWidth="1"/>
    <col min="8974" max="8974" width="11.44140625" customWidth="1"/>
    <col min="8975" max="8976" width="9.109375" customWidth="1"/>
    <col min="8977" max="8977" width="9.33203125" customWidth="1"/>
    <col min="8978" max="8978" width="6.44140625" customWidth="1"/>
    <col min="8979" max="8979" width="6.109375" customWidth="1"/>
    <col min="8980" max="8980" width="9.44140625" customWidth="1"/>
    <col min="8981" max="8981" width="5" bestFit="1" customWidth="1"/>
    <col min="8982" max="8982" width="17.88671875" customWidth="1"/>
    <col min="8983" max="8983" width="12.5546875" customWidth="1"/>
    <col min="9220" max="9220" width="9.109375" customWidth="1"/>
    <col min="9221" max="9221" width="13.109375" customWidth="1"/>
    <col min="9222" max="9223" width="12.88671875" customWidth="1"/>
    <col min="9224" max="9224" width="10.44140625" customWidth="1"/>
    <col min="9225" max="9225" width="9.44140625" customWidth="1"/>
    <col min="9226" max="9226" width="11.6640625" bestFit="1" customWidth="1"/>
    <col min="9227" max="9227" width="9.5546875" bestFit="1" customWidth="1"/>
    <col min="9229" max="9229" width="9.109375" customWidth="1"/>
    <col min="9230" max="9230" width="11.44140625" customWidth="1"/>
    <col min="9231" max="9232" width="9.109375" customWidth="1"/>
    <col min="9233" max="9233" width="9.33203125" customWidth="1"/>
    <col min="9234" max="9234" width="6.44140625" customWidth="1"/>
    <col min="9235" max="9235" width="6.109375" customWidth="1"/>
    <col min="9236" max="9236" width="9.44140625" customWidth="1"/>
    <col min="9237" max="9237" width="5" bestFit="1" customWidth="1"/>
    <col min="9238" max="9238" width="17.88671875" customWidth="1"/>
    <col min="9239" max="9239" width="12.5546875" customWidth="1"/>
    <col min="9476" max="9476" width="9.109375" customWidth="1"/>
    <col min="9477" max="9477" width="13.109375" customWidth="1"/>
    <col min="9478" max="9479" width="12.88671875" customWidth="1"/>
    <col min="9480" max="9480" width="10.44140625" customWidth="1"/>
    <col min="9481" max="9481" width="9.44140625" customWidth="1"/>
    <col min="9482" max="9482" width="11.6640625" bestFit="1" customWidth="1"/>
    <col min="9483" max="9483" width="9.5546875" bestFit="1" customWidth="1"/>
    <col min="9485" max="9485" width="9.109375" customWidth="1"/>
    <col min="9486" max="9486" width="11.44140625" customWidth="1"/>
    <col min="9487" max="9488" width="9.109375" customWidth="1"/>
    <col min="9489" max="9489" width="9.33203125" customWidth="1"/>
    <col min="9490" max="9490" width="6.44140625" customWidth="1"/>
    <col min="9491" max="9491" width="6.109375" customWidth="1"/>
    <col min="9492" max="9492" width="9.44140625" customWidth="1"/>
    <col min="9493" max="9493" width="5" bestFit="1" customWidth="1"/>
    <col min="9494" max="9494" width="17.88671875" customWidth="1"/>
    <col min="9495" max="9495" width="12.5546875" customWidth="1"/>
    <col min="9732" max="9732" width="9.109375" customWidth="1"/>
    <col min="9733" max="9733" width="13.109375" customWidth="1"/>
    <col min="9734" max="9735" width="12.88671875" customWidth="1"/>
    <col min="9736" max="9736" width="10.44140625" customWidth="1"/>
    <col min="9737" max="9737" width="9.44140625" customWidth="1"/>
    <col min="9738" max="9738" width="11.6640625" bestFit="1" customWidth="1"/>
    <col min="9739" max="9739" width="9.5546875" bestFit="1" customWidth="1"/>
    <col min="9741" max="9741" width="9.109375" customWidth="1"/>
    <col min="9742" max="9742" width="11.44140625" customWidth="1"/>
    <col min="9743" max="9744" width="9.109375" customWidth="1"/>
    <col min="9745" max="9745" width="9.33203125" customWidth="1"/>
    <col min="9746" max="9746" width="6.44140625" customWidth="1"/>
    <col min="9747" max="9747" width="6.109375" customWidth="1"/>
    <col min="9748" max="9748" width="9.44140625" customWidth="1"/>
    <col min="9749" max="9749" width="5" bestFit="1" customWidth="1"/>
    <col min="9750" max="9750" width="17.88671875" customWidth="1"/>
    <col min="9751" max="9751" width="12.5546875" customWidth="1"/>
    <col min="9988" max="9988" width="9.109375" customWidth="1"/>
    <col min="9989" max="9989" width="13.109375" customWidth="1"/>
    <col min="9990" max="9991" width="12.88671875" customWidth="1"/>
    <col min="9992" max="9992" width="10.44140625" customWidth="1"/>
    <col min="9993" max="9993" width="9.44140625" customWidth="1"/>
    <col min="9994" max="9994" width="11.6640625" bestFit="1" customWidth="1"/>
    <col min="9995" max="9995" width="9.5546875" bestFit="1" customWidth="1"/>
    <col min="9997" max="9997" width="9.109375" customWidth="1"/>
    <col min="9998" max="9998" width="11.44140625" customWidth="1"/>
    <col min="9999" max="10000" width="9.109375" customWidth="1"/>
    <col min="10001" max="10001" width="9.33203125" customWidth="1"/>
    <col min="10002" max="10002" width="6.44140625" customWidth="1"/>
    <col min="10003" max="10003" width="6.109375" customWidth="1"/>
    <col min="10004" max="10004" width="9.44140625" customWidth="1"/>
    <col min="10005" max="10005" width="5" bestFit="1" customWidth="1"/>
    <col min="10006" max="10006" width="17.88671875" customWidth="1"/>
    <col min="10007" max="10007" width="12.5546875" customWidth="1"/>
    <col min="10244" max="10244" width="9.109375" customWidth="1"/>
    <col min="10245" max="10245" width="13.109375" customWidth="1"/>
    <col min="10246" max="10247" width="12.88671875" customWidth="1"/>
    <col min="10248" max="10248" width="10.44140625" customWidth="1"/>
    <col min="10249" max="10249" width="9.44140625" customWidth="1"/>
    <col min="10250" max="10250" width="11.6640625" bestFit="1" customWidth="1"/>
    <col min="10251" max="10251" width="9.5546875" bestFit="1" customWidth="1"/>
    <col min="10253" max="10253" width="9.109375" customWidth="1"/>
    <col min="10254" max="10254" width="11.44140625" customWidth="1"/>
    <col min="10255" max="10256" width="9.109375" customWidth="1"/>
    <col min="10257" max="10257" width="9.33203125" customWidth="1"/>
    <col min="10258" max="10258" width="6.44140625" customWidth="1"/>
    <col min="10259" max="10259" width="6.109375" customWidth="1"/>
    <col min="10260" max="10260" width="9.44140625" customWidth="1"/>
    <col min="10261" max="10261" width="5" bestFit="1" customWidth="1"/>
    <col min="10262" max="10262" width="17.88671875" customWidth="1"/>
    <col min="10263" max="10263" width="12.5546875" customWidth="1"/>
    <col min="10500" max="10500" width="9.109375" customWidth="1"/>
    <col min="10501" max="10501" width="13.109375" customWidth="1"/>
    <col min="10502" max="10503" width="12.88671875" customWidth="1"/>
    <col min="10504" max="10504" width="10.44140625" customWidth="1"/>
    <col min="10505" max="10505" width="9.44140625" customWidth="1"/>
    <col min="10506" max="10506" width="11.6640625" bestFit="1" customWidth="1"/>
    <col min="10507" max="10507" width="9.5546875" bestFit="1" customWidth="1"/>
    <col min="10509" max="10509" width="9.109375" customWidth="1"/>
    <col min="10510" max="10510" width="11.44140625" customWidth="1"/>
    <col min="10511" max="10512" width="9.109375" customWidth="1"/>
    <col min="10513" max="10513" width="9.33203125" customWidth="1"/>
    <col min="10514" max="10514" width="6.44140625" customWidth="1"/>
    <col min="10515" max="10515" width="6.109375" customWidth="1"/>
    <col min="10516" max="10516" width="9.44140625" customWidth="1"/>
    <col min="10517" max="10517" width="5" bestFit="1" customWidth="1"/>
    <col min="10518" max="10518" width="17.88671875" customWidth="1"/>
    <col min="10519" max="10519" width="12.5546875" customWidth="1"/>
    <col min="10756" max="10756" width="9.109375" customWidth="1"/>
    <col min="10757" max="10757" width="13.109375" customWidth="1"/>
    <col min="10758" max="10759" width="12.88671875" customWidth="1"/>
    <col min="10760" max="10760" width="10.44140625" customWidth="1"/>
    <col min="10761" max="10761" width="9.44140625" customWidth="1"/>
    <col min="10762" max="10762" width="11.6640625" bestFit="1" customWidth="1"/>
    <col min="10763" max="10763" width="9.5546875" bestFit="1" customWidth="1"/>
    <col min="10765" max="10765" width="9.109375" customWidth="1"/>
    <col min="10766" max="10766" width="11.44140625" customWidth="1"/>
    <col min="10767" max="10768" width="9.109375" customWidth="1"/>
    <col min="10769" max="10769" width="9.33203125" customWidth="1"/>
    <col min="10770" max="10770" width="6.44140625" customWidth="1"/>
    <col min="10771" max="10771" width="6.109375" customWidth="1"/>
    <col min="10772" max="10772" width="9.44140625" customWidth="1"/>
    <col min="10773" max="10773" width="5" bestFit="1" customWidth="1"/>
    <col min="10774" max="10774" width="17.88671875" customWidth="1"/>
    <col min="10775" max="10775" width="12.5546875" customWidth="1"/>
    <col min="11012" max="11012" width="9.109375" customWidth="1"/>
    <col min="11013" max="11013" width="13.109375" customWidth="1"/>
    <col min="11014" max="11015" width="12.88671875" customWidth="1"/>
    <col min="11016" max="11016" width="10.44140625" customWidth="1"/>
    <col min="11017" max="11017" width="9.44140625" customWidth="1"/>
    <col min="11018" max="11018" width="11.6640625" bestFit="1" customWidth="1"/>
    <col min="11019" max="11019" width="9.5546875" bestFit="1" customWidth="1"/>
    <col min="11021" max="11021" width="9.109375" customWidth="1"/>
    <col min="11022" max="11022" width="11.44140625" customWidth="1"/>
    <col min="11023" max="11024" width="9.109375" customWidth="1"/>
    <col min="11025" max="11025" width="9.33203125" customWidth="1"/>
    <col min="11026" max="11026" width="6.44140625" customWidth="1"/>
    <col min="11027" max="11027" width="6.109375" customWidth="1"/>
    <col min="11028" max="11028" width="9.44140625" customWidth="1"/>
    <col min="11029" max="11029" width="5" bestFit="1" customWidth="1"/>
    <col min="11030" max="11030" width="17.88671875" customWidth="1"/>
    <col min="11031" max="11031" width="12.5546875" customWidth="1"/>
    <col min="11268" max="11268" width="9.109375" customWidth="1"/>
    <col min="11269" max="11269" width="13.109375" customWidth="1"/>
    <col min="11270" max="11271" width="12.88671875" customWidth="1"/>
    <col min="11272" max="11272" width="10.44140625" customWidth="1"/>
    <col min="11273" max="11273" width="9.44140625" customWidth="1"/>
    <col min="11274" max="11274" width="11.6640625" bestFit="1" customWidth="1"/>
    <col min="11275" max="11275" width="9.5546875" bestFit="1" customWidth="1"/>
    <col min="11277" max="11277" width="9.109375" customWidth="1"/>
    <col min="11278" max="11278" width="11.44140625" customWidth="1"/>
    <col min="11279" max="11280" width="9.109375" customWidth="1"/>
    <col min="11281" max="11281" width="9.33203125" customWidth="1"/>
    <col min="11282" max="11282" width="6.44140625" customWidth="1"/>
    <col min="11283" max="11283" width="6.109375" customWidth="1"/>
    <col min="11284" max="11284" width="9.44140625" customWidth="1"/>
    <col min="11285" max="11285" width="5" bestFit="1" customWidth="1"/>
    <col min="11286" max="11286" width="17.88671875" customWidth="1"/>
    <col min="11287" max="11287" width="12.5546875" customWidth="1"/>
    <col min="11524" max="11524" width="9.109375" customWidth="1"/>
    <col min="11525" max="11525" width="13.109375" customWidth="1"/>
    <col min="11526" max="11527" width="12.88671875" customWidth="1"/>
    <col min="11528" max="11528" width="10.44140625" customWidth="1"/>
    <col min="11529" max="11529" width="9.44140625" customWidth="1"/>
    <col min="11530" max="11530" width="11.6640625" bestFit="1" customWidth="1"/>
    <col min="11531" max="11531" width="9.5546875" bestFit="1" customWidth="1"/>
    <col min="11533" max="11533" width="9.109375" customWidth="1"/>
    <col min="11534" max="11534" width="11.44140625" customWidth="1"/>
    <col min="11535" max="11536" width="9.109375" customWidth="1"/>
    <col min="11537" max="11537" width="9.33203125" customWidth="1"/>
    <col min="11538" max="11538" width="6.44140625" customWidth="1"/>
    <col min="11539" max="11539" width="6.109375" customWidth="1"/>
    <col min="11540" max="11540" width="9.44140625" customWidth="1"/>
    <col min="11541" max="11541" width="5" bestFit="1" customWidth="1"/>
    <col min="11542" max="11542" width="17.88671875" customWidth="1"/>
    <col min="11543" max="11543" width="12.5546875" customWidth="1"/>
    <col min="11780" max="11780" width="9.109375" customWidth="1"/>
    <col min="11781" max="11781" width="13.109375" customWidth="1"/>
    <col min="11782" max="11783" width="12.88671875" customWidth="1"/>
    <col min="11784" max="11784" width="10.44140625" customWidth="1"/>
    <col min="11785" max="11785" width="9.44140625" customWidth="1"/>
    <col min="11786" max="11786" width="11.6640625" bestFit="1" customWidth="1"/>
    <col min="11787" max="11787" width="9.5546875" bestFit="1" customWidth="1"/>
    <col min="11789" max="11789" width="9.109375" customWidth="1"/>
    <col min="11790" max="11790" width="11.44140625" customWidth="1"/>
    <col min="11791" max="11792" width="9.109375" customWidth="1"/>
    <col min="11793" max="11793" width="9.33203125" customWidth="1"/>
    <col min="11794" max="11794" width="6.44140625" customWidth="1"/>
    <col min="11795" max="11795" width="6.109375" customWidth="1"/>
    <col min="11796" max="11796" width="9.44140625" customWidth="1"/>
    <col min="11797" max="11797" width="5" bestFit="1" customWidth="1"/>
    <col min="11798" max="11798" width="17.88671875" customWidth="1"/>
    <col min="11799" max="11799" width="12.5546875" customWidth="1"/>
    <col min="12036" max="12036" width="9.109375" customWidth="1"/>
    <col min="12037" max="12037" width="13.109375" customWidth="1"/>
    <col min="12038" max="12039" width="12.88671875" customWidth="1"/>
    <col min="12040" max="12040" width="10.44140625" customWidth="1"/>
    <col min="12041" max="12041" width="9.44140625" customWidth="1"/>
    <col min="12042" max="12042" width="11.6640625" bestFit="1" customWidth="1"/>
    <col min="12043" max="12043" width="9.5546875" bestFit="1" customWidth="1"/>
    <col min="12045" max="12045" width="9.109375" customWidth="1"/>
    <col min="12046" max="12046" width="11.44140625" customWidth="1"/>
    <col min="12047" max="12048" width="9.109375" customWidth="1"/>
    <col min="12049" max="12049" width="9.33203125" customWidth="1"/>
    <col min="12050" max="12050" width="6.44140625" customWidth="1"/>
    <col min="12051" max="12051" width="6.109375" customWidth="1"/>
    <col min="12052" max="12052" width="9.44140625" customWidth="1"/>
    <col min="12053" max="12053" width="5" bestFit="1" customWidth="1"/>
    <col min="12054" max="12054" width="17.88671875" customWidth="1"/>
    <col min="12055" max="12055" width="12.5546875" customWidth="1"/>
    <col min="12292" max="12292" width="9.109375" customWidth="1"/>
    <col min="12293" max="12293" width="13.109375" customWidth="1"/>
    <col min="12294" max="12295" width="12.88671875" customWidth="1"/>
    <col min="12296" max="12296" width="10.44140625" customWidth="1"/>
    <col min="12297" max="12297" width="9.44140625" customWidth="1"/>
    <col min="12298" max="12298" width="11.6640625" bestFit="1" customWidth="1"/>
    <col min="12299" max="12299" width="9.5546875" bestFit="1" customWidth="1"/>
    <col min="12301" max="12301" width="9.109375" customWidth="1"/>
    <col min="12302" max="12302" width="11.44140625" customWidth="1"/>
    <col min="12303" max="12304" width="9.109375" customWidth="1"/>
    <col min="12305" max="12305" width="9.33203125" customWidth="1"/>
    <col min="12306" max="12306" width="6.44140625" customWidth="1"/>
    <col min="12307" max="12307" width="6.109375" customWidth="1"/>
    <col min="12308" max="12308" width="9.44140625" customWidth="1"/>
    <col min="12309" max="12309" width="5" bestFit="1" customWidth="1"/>
    <col min="12310" max="12310" width="17.88671875" customWidth="1"/>
    <col min="12311" max="12311" width="12.5546875" customWidth="1"/>
    <col min="12548" max="12548" width="9.109375" customWidth="1"/>
    <col min="12549" max="12549" width="13.109375" customWidth="1"/>
    <col min="12550" max="12551" width="12.88671875" customWidth="1"/>
    <col min="12552" max="12552" width="10.44140625" customWidth="1"/>
    <col min="12553" max="12553" width="9.44140625" customWidth="1"/>
    <col min="12554" max="12554" width="11.6640625" bestFit="1" customWidth="1"/>
    <col min="12555" max="12555" width="9.5546875" bestFit="1" customWidth="1"/>
    <col min="12557" max="12557" width="9.109375" customWidth="1"/>
    <col min="12558" max="12558" width="11.44140625" customWidth="1"/>
    <col min="12559" max="12560" width="9.109375" customWidth="1"/>
    <col min="12561" max="12561" width="9.33203125" customWidth="1"/>
    <col min="12562" max="12562" width="6.44140625" customWidth="1"/>
    <col min="12563" max="12563" width="6.109375" customWidth="1"/>
    <col min="12564" max="12564" width="9.44140625" customWidth="1"/>
    <col min="12565" max="12565" width="5" bestFit="1" customWidth="1"/>
    <col min="12566" max="12566" width="17.88671875" customWidth="1"/>
    <col min="12567" max="12567" width="12.5546875" customWidth="1"/>
    <col min="12804" max="12804" width="9.109375" customWidth="1"/>
    <col min="12805" max="12805" width="13.109375" customWidth="1"/>
    <col min="12806" max="12807" width="12.88671875" customWidth="1"/>
    <col min="12808" max="12808" width="10.44140625" customWidth="1"/>
    <col min="12809" max="12809" width="9.44140625" customWidth="1"/>
    <col min="12810" max="12810" width="11.6640625" bestFit="1" customWidth="1"/>
    <col min="12811" max="12811" width="9.5546875" bestFit="1" customWidth="1"/>
    <col min="12813" max="12813" width="9.109375" customWidth="1"/>
    <col min="12814" max="12814" width="11.44140625" customWidth="1"/>
    <col min="12815" max="12816" width="9.109375" customWidth="1"/>
    <col min="12817" max="12817" width="9.33203125" customWidth="1"/>
    <col min="12818" max="12818" width="6.44140625" customWidth="1"/>
    <col min="12819" max="12819" width="6.109375" customWidth="1"/>
    <col min="12820" max="12820" width="9.44140625" customWidth="1"/>
    <col min="12821" max="12821" width="5" bestFit="1" customWidth="1"/>
    <col min="12822" max="12822" width="17.88671875" customWidth="1"/>
    <col min="12823" max="12823" width="12.5546875" customWidth="1"/>
    <col min="13060" max="13060" width="9.109375" customWidth="1"/>
    <col min="13061" max="13061" width="13.109375" customWidth="1"/>
    <col min="13062" max="13063" width="12.88671875" customWidth="1"/>
    <col min="13064" max="13064" width="10.44140625" customWidth="1"/>
    <col min="13065" max="13065" width="9.44140625" customWidth="1"/>
    <col min="13066" max="13066" width="11.6640625" bestFit="1" customWidth="1"/>
    <col min="13067" max="13067" width="9.5546875" bestFit="1" customWidth="1"/>
    <col min="13069" max="13069" width="9.109375" customWidth="1"/>
    <col min="13070" max="13070" width="11.44140625" customWidth="1"/>
    <col min="13071" max="13072" width="9.109375" customWidth="1"/>
    <col min="13073" max="13073" width="9.33203125" customWidth="1"/>
    <col min="13074" max="13074" width="6.44140625" customWidth="1"/>
    <col min="13075" max="13075" width="6.109375" customWidth="1"/>
    <col min="13076" max="13076" width="9.44140625" customWidth="1"/>
    <col min="13077" max="13077" width="5" bestFit="1" customWidth="1"/>
    <col min="13078" max="13078" width="17.88671875" customWidth="1"/>
    <col min="13079" max="13079" width="12.5546875" customWidth="1"/>
    <col min="13316" max="13316" width="9.109375" customWidth="1"/>
    <col min="13317" max="13317" width="13.109375" customWidth="1"/>
    <col min="13318" max="13319" width="12.88671875" customWidth="1"/>
    <col min="13320" max="13320" width="10.44140625" customWidth="1"/>
    <col min="13321" max="13321" width="9.44140625" customWidth="1"/>
    <col min="13322" max="13322" width="11.6640625" bestFit="1" customWidth="1"/>
    <col min="13323" max="13323" width="9.5546875" bestFit="1" customWidth="1"/>
    <col min="13325" max="13325" width="9.109375" customWidth="1"/>
    <col min="13326" max="13326" width="11.44140625" customWidth="1"/>
    <col min="13327" max="13328" width="9.109375" customWidth="1"/>
    <col min="13329" max="13329" width="9.33203125" customWidth="1"/>
    <col min="13330" max="13330" width="6.44140625" customWidth="1"/>
    <col min="13331" max="13331" width="6.109375" customWidth="1"/>
    <col min="13332" max="13332" width="9.44140625" customWidth="1"/>
    <col min="13333" max="13333" width="5" bestFit="1" customWidth="1"/>
    <col min="13334" max="13334" width="17.88671875" customWidth="1"/>
    <col min="13335" max="13335" width="12.5546875" customWidth="1"/>
    <col min="13572" max="13572" width="9.109375" customWidth="1"/>
    <col min="13573" max="13573" width="13.109375" customWidth="1"/>
    <col min="13574" max="13575" width="12.88671875" customWidth="1"/>
    <col min="13576" max="13576" width="10.44140625" customWidth="1"/>
    <col min="13577" max="13577" width="9.44140625" customWidth="1"/>
    <col min="13578" max="13578" width="11.6640625" bestFit="1" customWidth="1"/>
    <col min="13579" max="13579" width="9.5546875" bestFit="1" customWidth="1"/>
    <col min="13581" max="13581" width="9.109375" customWidth="1"/>
    <col min="13582" max="13582" width="11.44140625" customWidth="1"/>
    <col min="13583" max="13584" width="9.109375" customWidth="1"/>
    <col min="13585" max="13585" width="9.33203125" customWidth="1"/>
    <col min="13586" max="13586" width="6.44140625" customWidth="1"/>
    <col min="13587" max="13587" width="6.109375" customWidth="1"/>
    <col min="13588" max="13588" width="9.44140625" customWidth="1"/>
    <col min="13589" max="13589" width="5" bestFit="1" customWidth="1"/>
    <col min="13590" max="13590" width="17.88671875" customWidth="1"/>
    <col min="13591" max="13591" width="12.5546875" customWidth="1"/>
    <col min="13828" max="13828" width="9.109375" customWidth="1"/>
    <col min="13829" max="13829" width="13.109375" customWidth="1"/>
    <col min="13830" max="13831" width="12.88671875" customWidth="1"/>
    <col min="13832" max="13832" width="10.44140625" customWidth="1"/>
    <col min="13833" max="13833" width="9.44140625" customWidth="1"/>
    <col min="13834" max="13834" width="11.6640625" bestFit="1" customWidth="1"/>
    <col min="13835" max="13835" width="9.5546875" bestFit="1" customWidth="1"/>
    <col min="13837" max="13837" width="9.109375" customWidth="1"/>
    <col min="13838" max="13838" width="11.44140625" customWidth="1"/>
    <col min="13839" max="13840" width="9.109375" customWidth="1"/>
    <col min="13841" max="13841" width="9.33203125" customWidth="1"/>
    <col min="13842" max="13842" width="6.44140625" customWidth="1"/>
    <col min="13843" max="13843" width="6.109375" customWidth="1"/>
    <col min="13844" max="13844" width="9.44140625" customWidth="1"/>
    <col min="13845" max="13845" width="5" bestFit="1" customWidth="1"/>
    <col min="13846" max="13846" width="17.88671875" customWidth="1"/>
    <col min="13847" max="13847" width="12.5546875" customWidth="1"/>
    <col min="14084" max="14084" width="9.109375" customWidth="1"/>
    <col min="14085" max="14085" width="13.109375" customWidth="1"/>
    <col min="14086" max="14087" width="12.88671875" customWidth="1"/>
    <col min="14088" max="14088" width="10.44140625" customWidth="1"/>
    <col min="14089" max="14089" width="9.44140625" customWidth="1"/>
    <col min="14090" max="14090" width="11.6640625" bestFit="1" customWidth="1"/>
    <col min="14091" max="14091" width="9.5546875" bestFit="1" customWidth="1"/>
    <col min="14093" max="14093" width="9.109375" customWidth="1"/>
    <col min="14094" max="14094" width="11.44140625" customWidth="1"/>
    <col min="14095" max="14096" width="9.109375" customWidth="1"/>
    <col min="14097" max="14097" width="9.33203125" customWidth="1"/>
    <col min="14098" max="14098" width="6.44140625" customWidth="1"/>
    <col min="14099" max="14099" width="6.109375" customWidth="1"/>
    <col min="14100" max="14100" width="9.44140625" customWidth="1"/>
    <col min="14101" max="14101" width="5" bestFit="1" customWidth="1"/>
    <col min="14102" max="14102" width="17.88671875" customWidth="1"/>
    <col min="14103" max="14103" width="12.5546875" customWidth="1"/>
    <col min="14340" max="14340" width="9.109375" customWidth="1"/>
    <col min="14341" max="14341" width="13.109375" customWidth="1"/>
    <col min="14342" max="14343" width="12.88671875" customWidth="1"/>
    <col min="14344" max="14344" width="10.44140625" customWidth="1"/>
    <col min="14345" max="14345" width="9.44140625" customWidth="1"/>
    <col min="14346" max="14346" width="11.6640625" bestFit="1" customWidth="1"/>
    <col min="14347" max="14347" width="9.5546875" bestFit="1" customWidth="1"/>
    <col min="14349" max="14349" width="9.109375" customWidth="1"/>
    <col min="14350" max="14350" width="11.44140625" customWidth="1"/>
    <col min="14351" max="14352" width="9.109375" customWidth="1"/>
    <col min="14353" max="14353" width="9.33203125" customWidth="1"/>
    <col min="14354" max="14354" width="6.44140625" customWidth="1"/>
    <col min="14355" max="14355" width="6.109375" customWidth="1"/>
    <col min="14356" max="14356" width="9.44140625" customWidth="1"/>
    <col min="14357" max="14357" width="5" bestFit="1" customWidth="1"/>
    <col min="14358" max="14358" width="17.88671875" customWidth="1"/>
    <col min="14359" max="14359" width="12.5546875" customWidth="1"/>
    <col min="14596" max="14596" width="9.109375" customWidth="1"/>
    <col min="14597" max="14597" width="13.109375" customWidth="1"/>
    <col min="14598" max="14599" width="12.88671875" customWidth="1"/>
    <col min="14600" max="14600" width="10.44140625" customWidth="1"/>
    <col min="14601" max="14601" width="9.44140625" customWidth="1"/>
    <col min="14602" max="14602" width="11.6640625" bestFit="1" customWidth="1"/>
    <col min="14603" max="14603" width="9.5546875" bestFit="1" customWidth="1"/>
    <col min="14605" max="14605" width="9.109375" customWidth="1"/>
    <col min="14606" max="14606" width="11.44140625" customWidth="1"/>
    <col min="14607" max="14608" width="9.109375" customWidth="1"/>
    <col min="14609" max="14609" width="9.33203125" customWidth="1"/>
    <col min="14610" max="14610" width="6.44140625" customWidth="1"/>
    <col min="14611" max="14611" width="6.109375" customWidth="1"/>
    <col min="14612" max="14612" width="9.44140625" customWidth="1"/>
    <col min="14613" max="14613" width="5" bestFit="1" customWidth="1"/>
    <col min="14614" max="14614" width="17.88671875" customWidth="1"/>
    <col min="14615" max="14615" width="12.5546875" customWidth="1"/>
    <col min="14852" max="14852" width="9.109375" customWidth="1"/>
    <col min="14853" max="14853" width="13.109375" customWidth="1"/>
    <col min="14854" max="14855" width="12.88671875" customWidth="1"/>
    <col min="14856" max="14856" width="10.44140625" customWidth="1"/>
    <col min="14857" max="14857" width="9.44140625" customWidth="1"/>
    <col min="14858" max="14858" width="11.6640625" bestFit="1" customWidth="1"/>
    <col min="14859" max="14859" width="9.5546875" bestFit="1" customWidth="1"/>
    <col min="14861" max="14861" width="9.109375" customWidth="1"/>
    <col min="14862" max="14862" width="11.44140625" customWidth="1"/>
    <col min="14863" max="14864" width="9.109375" customWidth="1"/>
    <col min="14865" max="14865" width="9.33203125" customWidth="1"/>
    <col min="14866" max="14866" width="6.44140625" customWidth="1"/>
    <col min="14867" max="14867" width="6.109375" customWidth="1"/>
    <col min="14868" max="14868" width="9.44140625" customWidth="1"/>
    <col min="14869" max="14869" width="5" bestFit="1" customWidth="1"/>
    <col min="14870" max="14870" width="17.88671875" customWidth="1"/>
    <col min="14871" max="14871" width="12.5546875" customWidth="1"/>
    <col min="15108" max="15108" width="9.109375" customWidth="1"/>
    <col min="15109" max="15109" width="13.109375" customWidth="1"/>
    <col min="15110" max="15111" width="12.88671875" customWidth="1"/>
    <col min="15112" max="15112" width="10.44140625" customWidth="1"/>
    <col min="15113" max="15113" width="9.44140625" customWidth="1"/>
    <col min="15114" max="15114" width="11.6640625" bestFit="1" customWidth="1"/>
    <col min="15115" max="15115" width="9.5546875" bestFit="1" customWidth="1"/>
    <col min="15117" max="15117" width="9.109375" customWidth="1"/>
    <col min="15118" max="15118" width="11.44140625" customWidth="1"/>
    <col min="15119" max="15120" width="9.109375" customWidth="1"/>
    <col min="15121" max="15121" width="9.33203125" customWidth="1"/>
    <col min="15122" max="15122" width="6.44140625" customWidth="1"/>
    <col min="15123" max="15123" width="6.109375" customWidth="1"/>
    <col min="15124" max="15124" width="9.44140625" customWidth="1"/>
    <col min="15125" max="15125" width="5" bestFit="1" customWidth="1"/>
    <col min="15126" max="15126" width="17.88671875" customWidth="1"/>
    <col min="15127" max="15127" width="12.5546875" customWidth="1"/>
    <col min="15364" max="15364" width="9.109375" customWidth="1"/>
    <col min="15365" max="15365" width="13.109375" customWidth="1"/>
    <col min="15366" max="15367" width="12.88671875" customWidth="1"/>
    <col min="15368" max="15368" width="10.44140625" customWidth="1"/>
    <col min="15369" max="15369" width="9.44140625" customWidth="1"/>
    <col min="15370" max="15370" width="11.6640625" bestFit="1" customWidth="1"/>
    <col min="15371" max="15371" width="9.5546875" bestFit="1" customWidth="1"/>
    <col min="15373" max="15373" width="9.109375" customWidth="1"/>
    <col min="15374" max="15374" width="11.44140625" customWidth="1"/>
    <col min="15375" max="15376" width="9.109375" customWidth="1"/>
    <col min="15377" max="15377" width="9.33203125" customWidth="1"/>
    <col min="15378" max="15378" width="6.44140625" customWidth="1"/>
    <col min="15379" max="15379" width="6.109375" customWidth="1"/>
    <col min="15380" max="15380" width="9.44140625" customWidth="1"/>
    <col min="15381" max="15381" width="5" bestFit="1" customWidth="1"/>
    <col min="15382" max="15382" width="17.88671875" customWidth="1"/>
    <col min="15383" max="15383" width="12.5546875" customWidth="1"/>
    <col min="15620" max="15620" width="9.109375" customWidth="1"/>
    <col min="15621" max="15621" width="13.109375" customWidth="1"/>
    <col min="15622" max="15623" width="12.88671875" customWidth="1"/>
    <col min="15624" max="15624" width="10.44140625" customWidth="1"/>
    <col min="15625" max="15625" width="9.44140625" customWidth="1"/>
    <col min="15626" max="15626" width="11.6640625" bestFit="1" customWidth="1"/>
    <col min="15627" max="15627" width="9.5546875" bestFit="1" customWidth="1"/>
    <col min="15629" max="15629" width="9.109375" customWidth="1"/>
    <col min="15630" max="15630" width="11.44140625" customWidth="1"/>
    <col min="15631" max="15632" width="9.109375" customWidth="1"/>
    <col min="15633" max="15633" width="9.33203125" customWidth="1"/>
    <col min="15634" max="15634" width="6.44140625" customWidth="1"/>
    <col min="15635" max="15635" width="6.109375" customWidth="1"/>
    <col min="15636" max="15636" width="9.44140625" customWidth="1"/>
    <col min="15637" max="15637" width="5" bestFit="1" customWidth="1"/>
    <col min="15638" max="15638" width="17.88671875" customWidth="1"/>
    <col min="15639" max="15639" width="12.5546875" customWidth="1"/>
    <col min="15876" max="15876" width="9.109375" customWidth="1"/>
    <col min="15877" max="15877" width="13.109375" customWidth="1"/>
    <col min="15878" max="15879" width="12.88671875" customWidth="1"/>
    <col min="15880" max="15880" width="10.44140625" customWidth="1"/>
    <col min="15881" max="15881" width="9.44140625" customWidth="1"/>
    <col min="15882" max="15882" width="11.6640625" bestFit="1" customWidth="1"/>
    <col min="15883" max="15883" width="9.5546875" bestFit="1" customWidth="1"/>
    <col min="15885" max="15885" width="9.109375" customWidth="1"/>
    <col min="15886" max="15886" width="11.44140625" customWidth="1"/>
    <col min="15887" max="15888" width="9.109375" customWidth="1"/>
    <col min="15889" max="15889" width="9.33203125" customWidth="1"/>
    <col min="15890" max="15890" width="6.44140625" customWidth="1"/>
    <col min="15891" max="15891" width="6.109375" customWidth="1"/>
    <col min="15892" max="15892" width="9.44140625" customWidth="1"/>
    <col min="15893" max="15893" width="5" bestFit="1" customWidth="1"/>
    <col min="15894" max="15894" width="17.88671875" customWidth="1"/>
    <col min="15895" max="15895" width="12.5546875" customWidth="1"/>
    <col min="16132" max="16132" width="9.109375" customWidth="1"/>
    <col min="16133" max="16133" width="13.109375" customWidth="1"/>
    <col min="16134" max="16135" width="12.88671875" customWidth="1"/>
    <col min="16136" max="16136" width="10.44140625" customWidth="1"/>
    <col min="16137" max="16137" width="9.44140625" customWidth="1"/>
    <col min="16138" max="16138" width="11.6640625" bestFit="1" customWidth="1"/>
    <col min="16139" max="16139" width="9.5546875" bestFit="1" customWidth="1"/>
    <col min="16141" max="16141" width="9.109375" customWidth="1"/>
    <col min="16142" max="16142" width="11.44140625" customWidth="1"/>
    <col min="16143" max="16144" width="9.109375" customWidth="1"/>
    <col min="16145" max="16145" width="9.33203125" customWidth="1"/>
    <col min="16146" max="16146" width="6.44140625" customWidth="1"/>
    <col min="16147" max="16147" width="6.109375" customWidth="1"/>
    <col min="16148" max="16148" width="9.44140625" customWidth="1"/>
    <col min="16149" max="16149" width="5" bestFit="1" customWidth="1"/>
    <col min="16150" max="16150" width="17.88671875" customWidth="1"/>
    <col min="16151" max="16151" width="12.5546875" customWidth="1"/>
  </cols>
  <sheetData>
    <row r="1" spans="1:29" x14ac:dyDescent="0.3">
      <c r="A1" t="e">
        <f>#REF!</f>
        <v>#REF!</v>
      </c>
    </row>
    <row r="2" spans="1:29" x14ac:dyDescent="0.3">
      <c r="A2" s="304" t="s">
        <v>49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spans="1:29" ht="21.6" x14ac:dyDescent="0.3">
      <c r="A3" s="297" t="s">
        <v>50</v>
      </c>
      <c r="B3" s="297" t="s">
        <v>51</v>
      </c>
      <c r="C3" s="297" t="s">
        <v>52</v>
      </c>
      <c r="D3" s="297"/>
      <c r="E3" s="21" t="s">
        <v>53</v>
      </c>
      <c r="F3" s="21" t="s">
        <v>54</v>
      </c>
      <c r="G3" s="21"/>
      <c r="H3" s="297" t="s">
        <v>55</v>
      </c>
      <c r="I3" s="297"/>
      <c r="J3" s="21" t="s">
        <v>56</v>
      </c>
      <c r="K3" s="21" t="s">
        <v>57</v>
      </c>
      <c r="M3" s="22"/>
      <c r="N3">
        <v>1.04</v>
      </c>
    </row>
    <row r="4" spans="1:29" ht="16.2" customHeight="1" x14ac:dyDescent="0.3">
      <c r="A4" s="297"/>
      <c r="B4" s="297"/>
      <c r="C4" s="297"/>
      <c r="D4" s="297"/>
      <c r="E4" s="21" t="s">
        <v>59</v>
      </c>
      <c r="F4" s="21" t="s">
        <v>53</v>
      </c>
      <c r="G4" s="21"/>
      <c r="H4" s="297"/>
      <c r="I4" s="297"/>
      <c r="J4" s="21"/>
      <c r="K4" s="21"/>
      <c r="L4" s="21" t="s">
        <v>58</v>
      </c>
      <c r="M4" s="297" t="s">
        <v>61</v>
      </c>
      <c r="N4" s="297"/>
      <c r="O4" s="297"/>
      <c r="P4" s="297"/>
      <c r="Q4" s="297"/>
      <c r="R4" s="297"/>
      <c r="S4" s="297"/>
      <c r="T4" s="23"/>
      <c r="W4" s="24">
        <v>0.4</v>
      </c>
      <c r="X4" s="25" t="s">
        <v>62</v>
      </c>
    </row>
    <row r="5" spans="1:29" ht="31.8" x14ac:dyDescent="0.3">
      <c r="A5" s="305"/>
      <c r="B5" s="305"/>
      <c r="C5" s="305"/>
      <c r="D5" s="297"/>
      <c r="E5" s="214"/>
      <c r="F5" s="21" t="s">
        <v>63</v>
      </c>
      <c r="G5" s="21" t="s">
        <v>64</v>
      </c>
      <c r="H5" s="297"/>
      <c r="I5" s="297"/>
      <c r="J5" s="21" t="s">
        <v>143</v>
      </c>
      <c r="K5" s="21" t="s">
        <v>65</v>
      </c>
      <c r="L5" s="21" t="s">
        <v>60</v>
      </c>
      <c r="M5" s="21" t="s">
        <v>66</v>
      </c>
      <c r="N5" s="26"/>
      <c r="O5" s="27">
        <v>0.3</v>
      </c>
      <c r="P5" s="28">
        <v>50</v>
      </c>
      <c r="Q5" s="111">
        <v>0.5</v>
      </c>
      <c r="R5" s="29" t="s">
        <v>67</v>
      </c>
      <c r="S5" s="30"/>
      <c r="T5" s="31" t="s">
        <v>134</v>
      </c>
      <c r="U5" s="25" t="s">
        <v>68</v>
      </c>
      <c r="V5" s="32">
        <f>T6</f>
        <v>0</v>
      </c>
      <c r="W5" s="32">
        <f>V5/$T$12</f>
        <v>0</v>
      </c>
      <c r="X5" s="32">
        <f>W5*24</f>
        <v>0</v>
      </c>
      <c r="AA5" s="33" t="s">
        <v>69</v>
      </c>
      <c r="AB5" s="24">
        <v>0.3</v>
      </c>
    </row>
    <row r="6" spans="1:29" hidden="1" x14ac:dyDescent="0.3">
      <c r="A6" s="176">
        <v>1</v>
      </c>
      <c r="B6" s="177">
        <v>1</v>
      </c>
      <c r="C6" s="178">
        <v>0</v>
      </c>
      <c r="D6" s="179"/>
      <c r="E6" s="180">
        <v>400</v>
      </c>
      <c r="F6" s="181">
        <f>O21-J6</f>
        <v>369</v>
      </c>
      <c r="G6" s="182">
        <f>F6*C6</f>
        <v>0</v>
      </c>
      <c r="H6" s="298">
        <f>C6*E6</f>
        <v>0</v>
      </c>
      <c r="I6" s="299"/>
      <c r="J6" s="183">
        <v>81</v>
      </c>
      <c r="K6" s="184">
        <f>J6+F6</f>
        <v>450</v>
      </c>
      <c r="L6" s="185">
        <v>0.3</v>
      </c>
      <c r="M6" s="34" t="s">
        <v>70</v>
      </c>
      <c r="N6" s="34"/>
      <c r="O6" s="35">
        <f>C6</f>
        <v>0</v>
      </c>
      <c r="P6" s="28">
        <f>C8</f>
        <v>0</v>
      </c>
      <c r="Q6" s="112">
        <f>C9</f>
        <v>0</v>
      </c>
      <c r="R6" s="36">
        <f>C10</f>
        <v>0</v>
      </c>
      <c r="S6" s="30">
        <f>C11</f>
        <v>0</v>
      </c>
      <c r="T6" s="34">
        <f>SUM(N6:S6)</f>
        <v>0</v>
      </c>
      <c r="U6" s="25" t="s">
        <v>71</v>
      </c>
      <c r="V6" s="32">
        <f>T7</f>
        <v>0</v>
      </c>
      <c r="W6" s="32">
        <f>V6/$T$12</f>
        <v>0</v>
      </c>
      <c r="X6" s="32">
        <f>W6*24</f>
        <v>0</v>
      </c>
      <c r="Y6" s="37" t="s">
        <v>72</v>
      </c>
      <c r="Z6">
        <f>SUM(C6:C11)</f>
        <v>0</v>
      </c>
      <c r="AA6" s="38">
        <f>Z6/$Z$12</f>
        <v>0</v>
      </c>
      <c r="AB6">
        <f>Z6*0.3</f>
        <v>0</v>
      </c>
      <c r="AC6">
        <v>1</v>
      </c>
    </row>
    <row r="7" spans="1:29" ht="10.95" hidden="1" customHeight="1" x14ac:dyDescent="0.3">
      <c r="A7" s="186">
        <v>1</v>
      </c>
      <c r="B7" s="187">
        <v>1</v>
      </c>
      <c r="C7" s="188">
        <v>0</v>
      </c>
      <c r="D7" s="179"/>
      <c r="E7" s="189"/>
      <c r="F7" s="181">
        <f>O22-J7</f>
        <v>519</v>
      </c>
      <c r="G7" s="182">
        <f>F7*C7</f>
        <v>0</v>
      </c>
      <c r="H7" s="300">
        <f>E7*C7</f>
        <v>0</v>
      </c>
      <c r="I7" s="301"/>
      <c r="J7" s="183">
        <v>81</v>
      </c>
      <c r="K7" s="184">
        <f>J7+F7</f>
        <v>600</v>
      </c>
      <c r="L7" s="185">
        <v>0.4</v>
      </c>
      <c r="M7" s="34" t="s">
        <v>73</v>
      </c>
      <c r="N7" s="34"/>
      <c r="O7" s="35">
        <f>C13</f>
        <v>0</v>
      </c>
      <c r="P7" s="28">
        <f>C14</f>
        <v>0</v>
      </c>
      <c r="Q7" s="113">
        <f>C15</f>
        <v>0</v>
      </c>
      <c r="R7" s="36">
        <f>C16</f>
        <v>0</v>
      </c>
      <c r="S7" s="30"/>
      <c r="T7" s="34">
        <f>SUM(N7:S7)</f>
        <v>0</v>
      </c>
      <c r="U7" s="25" t="s">
        <v>74</v>
      </c>
      <c r="V7" s="32">
        <f>T8</f>
        <v>7</v>
      </c>
      <c r="W7" s="32">
        <f>V7/$T$12</f>
        <v>1</v>
      </c>
      <c r="X7" s="32">
        <f>W7*24</f>
        <v>24</v>
      </c>
      <c r="Y7" s="37" t="s">
        <v>75</v>
      </c>
      <c r="Z7">
        <f>SUM(C12:C16)</f>
        <v>0</v>
      </c>
      <c r="AA7" s="38">
        <f>Z7/$Z$12</f>
        <v>0</v>
      </c>
      <c r="AB7">
        <f>Z7*0.3</f>
        <v>0</v>
      </c>
      <c r="AC7">
        <v>2</v>
      </c>
    </row>
    <row r="8" spans="1:29" hidden="1" x14ac:dyDescent="0.3">
      <c r="A8" s="186">
        <v>1</v>
      </c>
      <c r="B8" s="187">
        <v>1</v>
      </c>
      <c r="C8" s="188">
        <v>0</v>
      </c>
      <c r="D8" s="179"/>
      <c r="E8" s="189"/>
      <c r="F8" s="181"/>
      <c r="G8" s="182">
        <f t="shared" ref="G8:G20" si="0">F8*C8</f>
        <v>0</v>
      </c>
      <c r="H8" s="300">
        <f>E8*C8</f>
        <v>0</v>
      </c>
      <c r="I8" s="301"/>
      <c r="J8" s="183">
        <v>81</v>
      </c>
      <c r="K8" s="184">
        <f>J8+F8</f>
        <v>81</v>
      </c>
      <c r="L8" s="190">
        <v>0.5</v>
      </c>
      <c r="M8" s="34" t="s">
        <v>76</v>
      </c>
      <c r="N8" s="34"/>
      <c r="O8" s="35">
        <f>C17</f>
        <v>0</v>
      </c>
      <c r="P8" s="28">
        <f>C18</f>
        <v>0</v>
      </c>
      <c r="Q8" s="114">
        <f>C19</f>
        <v>2</v>
      </c>
      <c r="R8" s="36">
        <f>C20</f>
        <v>4</v>
      </c>
      <c r="S8" s="30">
        <f>C21</f>
        <v>1</v>
      </c>
      <c r="T8" s="34">
        <f>SUM(N8:S8)</f>
        <v>7</v>
      </c>
      <c r="U8" s="25"/>
      <c r="V8" s="32">
        <f>T10</f>
        <v>0</v>
      </c>
      <c r="W8" s="32"/>
      <c r="X8" s="32"/>
      <c r="Y8" s="37" t="s">
        <v>77</v>
      </c>
      <c r="Z8">
        <f>SUM(C17:C21)</f>
        <v>7</v>
      </c>
      <c r="AA8" s="38">
        <f>Z8/$Z$12</f>
        <v>1</v>
      </c>
      <c r="AB8">
        <f>Z8*0.3</f>
        <v>2.1</v>
      </c>
    </row>
    <row r="9" spans="1:29" ht="15" hidden="1" customHeight="1" x14ac:dyDescent="0.3">
      <c r="A9" s="198">
        <v>1</v>
      </c>
      <c r="B9" s="199">
        <v>1</v>
      </c>
      <c r="C9" s="200">
        <v>0</v>
      </c>
      <c r="D9" s="201"/>
      <c r="E9" s="189">
        <v>400</v>
      </c>
      <c r="F9" s="181">
        <f>O20-J9</f>
        <v>778</v>
      </c>
      <c r="G9" s="202">
        <f t="shared" si="0"/>
        <v>0</v>
      </c>
      <c r="H9" s="202"/>
      <c r="I9" s="201">
        <f>C9*E9</f>
        <v>0</v>
      </c>
      <c r="J9" s="203">
        <v>81</v>
      </c>
      <c r="K9" s="204">
        <f>J9+F9</f>
        <v>859</v>
      </c>
      <c r="L9" s="205" t="s">
        <v>127</v>
      </c>
      <c r="N9" s="34" t="s">
        <v>129</v>
      </c>
      <c r="O9" s="35"/>
      <c r="P9" s="28"/>
      <c r="Q9" s="114"/>
      <c r="R9" s="36"/>
      <c r="S9" s="30"/>
      <c r="T9" s="34">
        <f>SUM(N9:S9)</f>
        <v>0</v>
      </c>
      <c r="U9" s="25"/>
      <c r="V9" s="32"/>
      <c r="W9" s="32"/>
      <c r="X9" s="32"/>
      <c r="Y9" s="37"/>
      <c r="AA9" s="38"/>
    </row>
    <row r="10" spans="1:29" ht="15" hidden="1" customHeight="1" thickBot="1" x14ac:dyDescent="0.35">
      <c r="A10" s="39">
        <v>1</v>
      </c>
      <c r="B10" s="40">
        <v>1</v>
      </c>
      <c r="C10" s="41">
        <v>0</v>
      </c>
      <c r="D10" s="42"/>
      <c r="E10" s="43"/>
      <c r="F10" s="44">
        <f>(O24-J10)*N26</f>
        <v>819</v>
      </c>
      <c r="G10" s="45">
        <f t="shared" si="0"/>
        <v>0</v>
      </c>
      <c r="H10" s="302">
        <f>E10*C10</f>
        <v>0</v>
      </c>
      <c r="I10" s="303"/>
      <c r="J10" s="46">
        <v>81</v>
      </c>
      <c r="K10" s="47">
        <f>J10+F10</f>
        <v>900</v>
      </c>
      <c r="L10" s="48">
        <v>0.8</v>
      </c>
      <c r="N10" s="34" t="s">
        <v>130</v>
      </c>
      <c r="O10" s="35"/>
      <c r="P10" s="28"/>
      <c r="Q10" s="114"/>
      <c r="R10" s="36"/>
      <c r="S10" s="30"/>
      <c r="T10" s="34">
        <f>SUM(N10:S10)</f>
        <v>0</v>
      </c>
      <c r="U10" s="25"/>
      <c r="V10" s="32">
        <f>SUM(V5:V8)</f>
        <v>7</v>
      </c>
      <c r="W10" s="32"/>
      <c r="X10" s="32">
        <f>W5*8</f>
        <v>0</v>
      </c>
      <c r="Y10" s="37" t="s">
        <v>78</v>
      </c>
      <c r="AA10" s="38">
        <f>Z10/$Z$12</f>
        <v>0</v>
      </c>
      <c r="AB10">
        <f>Z10*0.3</f>
        <v>0</v>
      </c>
      <c r="AC10">
        <v>3</v>
      </c>
    </row>
    <row r="11" spans="1:29" ht="15" hidden="1" customHeight="1" thickBot="1" x14ac:dyDescent="0.35">
      <c r="A11" s="49"/>
      <c r="B11" s="50"/>
      <c r="C11" s="51"/>
      <c r="D11" s="52"/>
      <c r="E11" s="53"/>
      <c r="F11" s="54"/>
      <c r="G11" s="55"/>
      <c r="H11" s="56"/>
      <c r="I11" s="56"/>
      <c r="J11" s="57"/>
      <c r="K11" s="58"/>
      <c r="L11" s="59"/>
      <c r="N11" s="34" t="s">
        <v>131</v>
      </c>
      <c r="O11" s="35"/>
      <c r="P11" s="28"/>
      <c r="Q11" s="114"/>
      <c r="R11" s="36"/>
      <c r="S11" s="30"/>
      <c r="T11" s="34"/>
      <c r="U11" s="23">
        <f>SUM(U5:U8)</f>
        <v>0</v>
      </c>
      <c r="X11" s="32">
        <f>W6*8</f>
        <v>0</v>
      </c>
      <c r="Y11" s="37"/>
      <c r="AA11" s="38">
        <f>Z11/$Z$12</f>
        <v>0</v>
      </c>
      <c r="AB11">
        <f>Z11*0.3</f>
        <v>0</v>
      </c>
      <c r="AC11">
        <v>1</v>
      </c>
    </row>
    <row r="12" spans="1:29" ht="15" hidden="1" customHeight="1" x14ac:dyDescent="0.3">
      <c r="A12" s="136">
        <v>2</v>
      </c>
      <c r="B12" s="137">
        <v>1</v>
      </c>
      <c r="C12" s="138">
        <v>0</v>
      </c>
      <c r="D12" s="139"/>
      <c r="E12" s="140"/>
      <c r="F12" s="141">
        <f>(P21-J12)</f>
        <v>438</v>
      </c>
      <c r="G12" s="142">
        <f t="shared" si="0"/>
        <v>0</v>
      </c>
      <c r="H12" s="290">
        <f>E12*C12</f>
        <v>0</v>
      </c>
      <c r="I12" s="291"/>
      <c r="J12" s="143">
        <v>102</v>
      </c>
      <c r="K12" s="144">
        <f t="shared" ref="K12:K21" si="1">J12+F12</f>
        <v>540</v>
      </c>
      <c r="L12" s="145"/>
      <c r="M12" s="31" t="s">
        <v>10</v>
      </c>
      <c r="N12" s="60">
        <f>SUM(N6:N8)</f>
        <v>0</v>
      </c>
      <c r="O12" s="60">
        <f>SUM(O6:O10)</f>
        <v>0</v>
      </c>
      <c r="P12" s="61">
        <f>SUM(P6:P10)</f>
        <v>0</v>
      </c>
      <c r="Q12" s="115">
        <f>SUM(Q6:Q10)</f>
        <v>2</v>
      </c>
      <c r="R12" s="62">
        <f>SUM(R6:R10)</f>
        <v>4</v>
      </c>
      <c r="S12" s="63">
        <f>SUM(S6:S10)</f>
        <v>1</v>
      </c>
      <c r="T12" s="34">
        <f>SUM(N12:S12)</f>
        <v>7</v>
      </c>
      <c r="X12" s="32">
        <f>W7*8</f>
        <v>8</v>
      </c>
      <c r="Z12">
        <f>SUM(Z6:Z11)</f>
        <v>7</v>
      </c>
    </row>
    <row r="13" spans="1:29" ht="15" hidden="1" customHeight="1" x14ac:dyDescent="0.3">
      <c r="A13" s="146">
        <v>2</v>
      </c>
      <c r="B13" s="147">
        <v>1</v>
      </c>
      <c r="C13" s="148">
        <v>0</v>
      </c>
      <c r="D13" s="149"/>
      <c r="E13" s="140"/>
      <c r="F13" s="150">
        <v>550</v>
      </c>
      <c r="G13" s="142">
        <f t="shared" si="0"/>
        <v>0</v>
      </c>
      <c r="H13" s="290">
        <f>E13*C13</f>
        <v>0</v>
      </c>
      <c r="I13" s="291"/>
      <c r="J13" s="143">
        <v>102</v>
      </c>
      <c r="K13" s="144">
        <f t="shared" si="1"/>
        <v>652</v>
      </c>
      <c r="L13" s="145"/>
      <c r="M13" s="32"/>
      <c r="N13" s="32"/>
      <c r="O13" s="64"/>
      <c r="P13" s="65"/>
      <c r="Q13" s="116"/>
      <c r="R13" s="66"/>
      <c r="S13" s="66"/>
      <c r="T13" s="67">
        <f>SUM(O13:S13)</f>
        <v>0</v>
      </c>
    </row>
    <row r="14" spans="1:29" ht="15" hidden="1" customHeight="1" x14ac:dyDescent="0.3">
      <c r="A14" s="146">
        <v>2</v>
      </c>
      <c r="B14" s="147">
        <v>1</v>
      </c>
      <c r="C14" s="148">
        <v>0</v>
      </c>
      <c r="D14" s="149"/>
      <c r="E14" s="140"/>
      <c r="F14" s="150">
        <v>727</v>
      </c>
      <c r="G14" s="142">
        <f t="shared" si="0"/>
        <v>0</v>
      </c>
      <c r="H14" s="147"/>
      <c r="I14" s="147">
        <f>C14*E14</f>
        <v>0</v>
      </c>
      <c r="J14" s="143">
        <v>102</v>
      </c>
      <c r="K14" s="144">
        <f t="shared" si="1"/>
        <v>829</v>
      </c>
      <c r="L14" s="151"/>
      <c r="M14" s="37" t="s">
        <v>79</v>
      </c>
      <c r="N14" s="37"/>
      <c r="O14" s="68"/>
      <c r="P14" s="68"/>
      <c r="Q14" s="68"/>
      <c r="R14" s="68"/>
      <c r="S14" s="68"/>
      <c r="T14">
        <f>SUM(O14:R14)</f>
        <v>0</v>
      </c>
      <c r="X14">
        <v>6</v>
      </c>
      <c r="Y14">
        <v>3</v>
      </c>
      <c r="Z14">
        <v>20</v>
      </c>
    </row>
    <row r="15" spans="1:29" ht="15" hidden="1" customHeight="1" x14ac:dyDescent="0.3">
      <c r="A15" s="152">
        <v>2</v>
      </c>
      <c r="B15" s="153">
        <v>1</v>
      </c>
      <c r="C15" s="148">
        <v>0</v>
      </c>
      <c r="D15" s="149"/>
      <c r="E15" s="140"/>
      <c r="F15" s="141">
        <f>962-J15</f>
        <v>860</v>
      </c>
      <c r="G15" s="142">
        <f>F15*C15</f>
        <v>0</v>
      </c>
      <c r="H15" s="290">
        <f>E15*C15</f>
        <v>0</v>
      </c>
      <c r="I15" s="291"/>
      <c r="J15" s="143">
        <v>102</v>
      </c>
      <c r="K15" s="144">
        <f t="shared" si="1"/>
        <v>962</v>
      </c>
      <c r="L15" s="154"/>
      <c r="M15" s="37" t="s">
        <v>80</v>
      </c>
      <c r="N15" s="37"/>
      <c r="O15" s="68">
        <f>O12/$T$12</f>
        <v>0</v>
      </c>
      <c r="P15" s="68">
        <f>P12/$T$12</f>
        <v>0</v>
      </c>
      <c r="Q15" s="68">
        <f>Q12/$T$12</f>
        <v>0.2857142857142857</v>
      </c>
      <c r="R15" s="68">
        <f>R12/$T$12</f>
        <v>0.5714285714285714</v>
      </c>
      <c r="S15" s="69">
        <f>S12/$T$12</f>
        <v>0.14285714285714285</v>
      </c>
      <c r="U15" s="37" t="s">
        <v>81</v>
      </c>
      <c r="X15">
        <v>8</v>
      </c>
      <c r="Y15">
        <v>4</v>
      </c>
      <c r="Z15">
        <v>28</v>
      </c>
    </row>
    <row r="16" spans="1:29" ht="15" hidden="1" customHeight="1" thickBot="1" x14ac:dyDescent="0.35">
      <c r="A16" s="155">
        <v>2</v>
      </c>
      <c r="B16" s="156">
        <v>1</v>
      </c>
      <c r="C16" s="157">
        <v>0</v>
      </c>
      <c r="D16" s="158"/>
      <c r="E16" s="159"/>
      <c r="F16" s="160">
        <f>(P24-J16)*N26</f>
        <v>978</v>
      </c>
      <c r="G16" s="161">
        <f>F16*C16</f>
        <v>0</v>
      </c>
      <c r="H16" s="156"/>
      <c r="I16" s="156">
        <f>C16*E16</f>
        <v>0</v>
      </c>
      <c r="J16" s="162">
        <v>102</v>
      </c>
      <c r="K16" s="144">
        <f t="shared" si="1"/>
        <v>1080</v>
      </c>
      <c r="L16" s="145"/>
      <c r="M16" s="70"/>
      <c r="N16" s="70"/>
      <c r="O16" s="70"/>
      <c r="P16" s="70"/>
      <c r="Q16" s="70"/>
      <c r="R16" s="70"/>
      <c r="S16" s="70"/>
      <c r="T16">
        <f>C7+C8+C13+C6+C12+C14+C17+C18+C19</f>
        <v>2</v>
      </c>
      <c r="W16">
        <v>4</v>
      </c>
      <c r="X16">
        <v>2</v>
      </c>
      <c r="Y16">
        <v>14</v>
      </c>
    </row>
    <row r="17" spans="1:25" ht="15" hidden="1" customHeight="1" thickBot="1" x14ac:dyDescent="0.35">
      <c r="A17" s="117">
        <v>3</v>
      </c>
      <c r="B17" s="118">
        <v>2</v>
      </c>
      <c r="C17" s="119">
        <v>0</v>
      </c>
      <c r="D17" s="120"/>
      <c r="E17" s="121">
        <v>1570</v>
      </c>
      <c r="F17" s="122">
        <f>(Q21-J17)</f>
        <v>475</v>
      </c>
      <c r="G17" s="123">
        <f>F17*C17</f>
        <v>0</v>
      </c>
      <c r="H17" s="292">
        <f>E17*C17</f>
        <v>0</v>
      </c>
      <c r="I17" s="293"/>
      <c r="J17" s="124">
        <v>149</v>
      </c>
      <c r="K17" s="135">
        <f t="shared" si="1"/>
        <v>624</v>
      </c>
      <c r="L17" s="125">
        <v>0.3</v>
      </c>
      <c r="M17" s="70"/>
      <c r="N17" s="20"/>
      <c r="O17" s="20"/>
      <c r="P17" s="20"/>
      <c r="Q17" s="20">
        <f>55-33</f>
        <v>22</v>
      </c>
      <c r="R17" s="20"/>
      <c r="S17" s="20"/>
      <c r="T17">
        <f>T16/T12</f>
        <v>0.2857142857142857</v>
      </c>
      <c r="W17">
        <f>SUM(W14:W16)</f>
        <v>4</v>
      </c>
    </row>
    <row r="18" spans="1:25" ht="15" hidden="1" customHeight="1" x14ac:dyDescent="0.3">
      <c r="A18" s="126">
        <v>3</v>
      </c>
      <c r="B18" s="127">
        <v>2</v>
      </c>
      <c r="C18" s="128">
        <v>0</v>
      </c>
      <c r="D18" s="129">
        <v>0</v>
      </c>
      <c r="E18" s="130"/>
      <c r="F18" s="131">
        <f>($Q$22-J18)-1</f>
        <v>682</v>
      </c>
      <c r="G18" s="132">
        <f t="shared" si="0"/>
        <v>0</v>
      </c>
      <c r="H18" s="133">
        <f>C18*E18</f>
        <v>0</v>
      </c>
      <c r="I18" s="129"/>
      <c r="J18" s="134">
        <v>149</v>
      </c>
      <c r="K18" s="135">
        <f t="shared" si="1"/>
        <v>831</v>
      </c>
      <c r="L18" s="125">
        <v>0.4</v>
      </c>
      <c r="M18" s="20"/>
      <c r="N18" s="71"/>
      <c r="O18" s="72" t="s">
        <v>141</v>
      </c>
      <c r="P18" s="73"/>
      <c r="Q18" s="73"/>
      <c r="R18" s="74"/>
      <c r="S18" s="20"/>
    </row>
    <row r="19" spans="1:25" ht="15" customHeight="1" x14ac:dyDescent="0.3">
      <c r="A19" s="209">
        <v>3</v>
      </c>
      <c r="B19" s="187">
        <v>2</v>
      </c>
      <c r="C19" s="187">
        <v>2</v>
      </c>
      <c r="D19" s="209">
        <v>0</v>
      </c>
      <c r="E19" s="218">
        <v>1500</v>
      </c>
      <c r="F19" s="181">
        <f>(Q23-J19)</f>
        <v>871</v>
      </c>
      <c r="G19" s="182">
        <f>C19*F19</f>
        <v>1742</v>
      </c>
      <c r="H19" s="209"/>
      <c r="I19" s="209">
        <f>C19*E19</f>
        <v>3000</v>
      </c>
      <c r="J19" s="208">
        <f>$E$35</f>
        <v>169</v>
      </c>
      <c r="K19" s="184">
        <f t="shared" si="1"/>
        <v>1040</v>
      </c>
      <c r="L19" s="219" t="s">
        <v>138</v>
      </c>
      <c r="M19" s="215"/>
      <c r="N19" s="75"/>
      <c r="O19">
        <v>1</v>
      </c>
      <c r="P19">
        <v>2</v>
      </c>
      <c r="Q19">
        <v>3</v>
      </c>
      <c r="R19" s="76">
        <v>4</v>
      </c>
      <c r="S19" s="20"/>
      <c r="T19" s="37" t="s">
        <v>82</v>
      </c>
      <c r="V19" s="77">
        <f>C22/27</f>
        <v>0.25925925925925924</v>
      </c>
    </row>
    <row r="20" spans="1:25" ht="15" customHeight="1" x14ac:dyDescent="0.3">
      <c r="A20" s="216">
        <v>3</v>
      </c>
      <c r="B20" s="216">
        <v>2</v>
      </c>
      <c r="C20" s="216">
        <v>4</v>
      </c>
      <c r="D20" s="209">
        <v>0</v>
      </c>
      <c r="E20" s="218">
        <v>1500</v>
      </c>
      <c r="F20" s="181">
        <f>($Q$24-J20)*$N$26</f>
        <v>1079</v>
      </c>
      <c r="G20" s="182">
        <f t="shared" si="0"/>
        <v>4316</v>
      </c>
      <c r="H20" s="294">
        <f>C20*E20</f>
        <v>6000</v>
      </c>
      <c r="I20" s="294"/>
      <c r="J20" s="208">
        <f t="shared" ref="J20:J21" si="2">$E$35</f>
        <v>169</v>
      </c>
      <c r="K20" s="184">
        <f t="shared" si="1"/>
        <v>1248</v>
      </c>
      <c r="L20" s="220">
        <v>0.6</v>
      </c>
      <c r="M20" s="215"/>
      <c r="N20" t="s">
        <v>140</v>
      </c>
      <c r="O20">
        <v>859</v>
      </c>
      <c r="P20">
        <v>1041</v>
      </c>
      <c r="Q20">
        <v>1356</v>
      </c>
      <c r="R20">
        <v>1538</v>
      </c>
      <c r="S20" s="20"/>
    </row>
    <row r="21" spans="1:25" ht="15" customHeight="1" x14ac:dyDescent="0.3">
      <c r="A21" s="209">
        <v>3</v>
      </c>
      <c r="B21" s="209">
        <v>2</v>
      </c>
      <c r="C21" s="209">
        <v>1</v>
      </c>
      <c r="D21" s="209">
        <v>0</v>
      </c>
      <c r="E21" s="218">
        <v>1500</v>
      </c>
      <c r="F21" s="221">
        <f>Q20-J21</f>
        <v>1187</v>
      </c>
      <c r="G21" s="182">
        <f>F21*C21</f>
        <v>1187</v>
      </c>
      <c r="H21" s="294">
        <f>C21*E21</f>
        <v>1500</v>
      </c>
      <c r="I21" s="294"/>
      <c r="J21" s="208">
        <f t="shared" si="2"/>
        <v>169</v>
      </c>
      <c r="K21" s="184">
        <f t="shared" si="1"/>
        <v>1356</v>
      </c>
      <c r="L21" s="222" t="s">
        <v>142</v>
      </c>
      <c r="M21" s="215"/>
      <c r="N21" s="78">
        <v>0.3</v>
      </c>
      <c r="O21">
        <v>450</v>
      </c>
      <c r="P21">
        <v>540</v>
      </c>
      <c r="Q21">
        <v>624</v>
      </c>
      <c r="R21" s="76">
        <v>696</v>
      </c>
      <c r="S21" s="20"/>
      <c r="V21" s="79">
        <f>P22-J8</f>
        <v>639</v>
      </c>
      <c r="W21">
        <f>F7/V21</f>
        <v>0.81220657276995301</v>
      </c>
    </row>
    <row r="22" spans="1:25" x14ac:dyDescent="0.3">
      <c r="A22" s="295" t="s">
        <v>83</v>
      </c>
      <c r="B22" s="295"/>
      <c r="C22" s="209">
        <f>SUM(C6:C21)</f>
        <v>7</v>
      </c>
      <c r="D22" s="209">
        <v>0</v>
      </c>
      <c r="E22" s="209"/>
      <c r="F22" s="209"/>
      <c r="G22" s="210">
        <f>SUM(G6:G21)</f>
        <v>7245</v>
      </c>
      <c r="H22" s="296">
        <f>H6+H7+H8+I9+H10+I11+H12+H13+I14+H15+H17+H18+I19+H20</f>
        <v>9000</v>
      </c>
      <c r="I22" s="296"/>
      <c r="J22" s="209"/>
      <c r="K22" s="209"/>
      <c r="L22" s="209"/>
      <c r="M22" s="20"/>
      <c r="N22" s="78">
        <v>0.4</v>
      </c>
      <c r="O22">
        <v>600</v>
      </c>
      <c r="P22">
        <v>720</v>
      </c>
      <c r="Q22">
        <v>832</v>
      </c>
      <c r="R22" s="76">
        <v>928</v>
      </c>
      <c r="S22" s="20"/>
      <c r="V22" s="79">
        <f>P24-J10</f>
        <v>999</v>
      </c>
      <c r="W22">
        <f>F10/V22</f>
        <v>0.81981981981981977</v>
      </c>
    </row>
    <row r="23" spans="1:25" ht="28.2" customHeight="1" x14ac:dyDescent="0.3">
      <c r="A23" s="216" t="s">
        <v>84</v>
      </c>
      <c r="B23" s="216"/>
      <c r="C23" s="216"/>
      <c r="D23" s="216"/>
      <c r="E23" s="216"/>
      <c r="F23" s="217">
        <f>(C19*F19)+(C20*F20)+(C21*F21)</f>
        <v>7245</v>
      </c>
      <c r="G23" s="216"/>
      <c r="H23" s="216"/>
      <c r="I23" s="211">
        <f>G22</f>
        <v>7245</v>
      </c>
      <c r="J23" s="212">
        <f>I23*12</f>
        <v>86940</v>
      </c>
      <c r="K23" s="212" t="s">
        <v>144</v>
      </c>
      <c r="L23" s="213"/>
      <c r="M23" s="20"/>
      <c r="N23" s="206">
        <v>0.5</v>
      </c>
      <c r="O23">
        <v>750</v>
      </c>
      <c r="P23">
        <v>900</v>
      </c>
      <c r="Q23" s="100">
        <v>1040</v>
      </c>
      <c r="R23" s="76">
        <v>1160</v>
      </c>
      <c r="S23" s="20"/>
      <c r="Y23">
        <f>P24*1.2</f>
        <v>1296</v>
      </c>
    </row>
    <row r="24" spans="1:25" x14ac:dyDescent="0.3">
      <c r="A24" s="286"/>
      <c r="B24" s="286"/>
      <c r="C24" s="286"/>
      <c r="D24" s="286"/>
      <c r="E24" s="286"/>
      <c r="F24" s="286"/>
      <c r="G24" s="286"/>
      <c r="H24" s="286"/>
      <c r="I24" s="289">
        <v>0</v>
      </c>
      <c r="J24" s="289"/>
      <c r="K24" s="289"/>
      <c r="L24" s="289"/>
      <c r="M24" s="20"/>
      <c r="N24" s="206">
        <v>0.6</v>
      </c>
      <c r="O24">
        <v>900</v>
      </c>
      <c r="P24">
        <v>1080</v>
      </c>
      <c r="Q24" s="100">
        <v>1248</v>
      </c>
      <c r="R24" s="76">
        <v>1302</v>
      </c>
      <c r="S24" s="20"/>
      <c r="V24" s="79">
        <f>Q22-J18</f>
        <v>683</v>
      </c>
      <c r="W24">
        <f>G18/V24</f>
        <v>0</v>
      </c>
      <c r="Y24">
        <f>Y23-126</f>
        <v>1170</v>
      </c>
    </row>
    <row r="25" spans="1:25" ht="15" thickBot="1" x14ac:dyDescent="0.35">
      <c r="M25" s="20"/>
      <c r="N25" s="80" t="s">
        <v>85</v>
      </c>
      <c r="O25" s="81">
        <v>1200</v>
      </c>
      <c r="P25" s="81">
        <v>1400</v>
      </c>
      <c r="Q25" s="81">
        <v>1395</v>
      </c>
      <c r="R25" s="82">
        <v>1400</v>
      </c>
      <c r="S25" s="20"/>
      <c r="V25" s="84">
        <f>Q24-J20</f>
        <v>1079</v>
      </c>
      <c r="W25">
        <f>F20/V25</f>
        <v>1</v>
      </c>
    </row>
    <row r="26" spans="1:25" ht="15" thickBot="1" x14ac:dyDescent="0.35">
      <c r="A26" s="85"/>
      <c r="B26" s="163">
        <v>2021</v>
      </c>
      <c r="C26" s="86" t="s">
        <v>86</v>
      </c>
      <c r="D26" s="87"/>
      <c r="E26" s="88"/>
      <c r="I26" s="84"/>
      <c r="M26" s="20"/>
      <c r="N26" s="83">
        <v>1</v>
      </c>
      <c r="O26" t="s">
        <v>139</v>
      </c>
      <c r="S26" s="20"/>
    </row>
    <row r="27" spans="1:25" ht="36.6" customHeight="1" x14ac:dyDescent="0.3">
      <c r="A27" s="89" t="s">
        <v>56</v>
      </c>
      <c r="C27" s="224" t="s">
        <v>113</v>
      </c>
      <c r="D27" s="225" t="s">
        <v>145</v>
      </c>
      <c r="E27" s="223" t="s">
        <v>114</v>
      </c>
      <c r="F27" s="90"/>
      <c r="G27" s="37"/>
      <c r="I27" s="37"/>
      <c r="J27" s="37"/>
      <c r="L27" s="37"/>
      <c r="M27" s="20"/>
    </row>
    <row r="28" spans="1:25" ht="21" customHeight="1" x14ac:dyDescent="0.3">
      <c r="A28" s="91" t="s">
        <v>87</v>
      </c>
      <c r="E28" s="92"/>
      <c r="G28" s="93"/>
      <c r="I28" s="94"/>
      <c r="J28" s="94"/>
      <c r="M28" s="20"/>
      <c r="N28" s="37"/>
      <c r="P28">
        <f>1040-169</f>
        <v>871</v>
      </c>
      <c r="Q28" s="37"/>
    </row>
    <row r="29" spans="1:25" ht="21" customHeight="1" x14ac:dyDescent="0.3">
      <c r="A29" s="95" t="s">
        <v>88</v>
      </c>
      <c r="C29">
        <v>30</v>
      </c>
      <c r="D29">
        <v>44</v>
      </c>
      <c r="E29" s="92">
        <v>66</v>
      </c>
      <c r="M29" s="96"/>
      <c r="N29" s="37"/>
      <c r="V29" s="68"/>
    </row>
    <row r="30" spans="1:25" ht="21" customHeight="1" x14ac:dyDescent="0.3">
      <c r="A30" s="91" t="s">
        <v>89</v>
      </c>
      <c r="C30">
        <v>8</v>
      </c>
      <c r="D30">
        <v>8</v>
      </c>
      <c r="E30" s="92">
        <v>15</v>
      </c>
      <c r="H30" s="37"/>
      <c r="M30" s="20"/>
    </row>
    <row r="31" spans="1:25" ht="16.5" customHeight="1" x14ac:dyDescent="0.3">
      <c r="A31" s="95" t="s">
        <v>115</v>
      </c>
      <c r="C31">
        <v>6</v>
      </c>
      <c r="D31">
        <v>8</v>
      </c>
      <c r="E31" s="92">
        <v>15</v>
      </c>
      <c r="N31" s="37"/>
    </row>
    <row r="32" spans="1:25" ht="16.5" customHeight="1" x14ac:dyDescent="0.3">
      <c r="A32" s="95" t="s">
        <v>91</v>
      </c>
      <c r="C32">
        <v>25</v>
      </c>
      <c r="D32">
        <v>35</v>
      </c>
      <c r="E32" s="92">
        <v>50</v>
      </c>
      <c r="F32" s="84"/>
      <c r="G32" s="93"/>
      <c r="N32" s="37"/>
    </row>
    <row r="33" spans="1:20" ht="16.5" customHeight="1" x14ac:dyDescent="0.3">
      <c r="A33" s="95" t="s">
        <v>92</v>
      </c>
      <c r="C33">
        <f>13+10</f>
        <v>23</v>
      </c>
      <c r="D33">
        <v>23</v>
      </c>
      <c r="E33" s="92">
        <v>23</v>
      </c>
    </row>
    <row r="34" spans="1:20" ht="16.5" customHeight="1" x14ac:dyDescent="0.3">
      <c r="A34" s="91"/>
      <c r="E34" s="92"/>
    </row>
    <row r="35" spans="1:20" ht="14.25" customHeight="1" x14ac:dyDescent="0.3">
      <c r="A35" s="97"/>
      <c r="B35" s="19"/>
      <c r="C35" s="98">
        <f>SUM(C29:C33)</f>
        <v>92</v>
      </c>
      <c r="D35" s="98">
        <f>SUM(D29:D33)</f>
        <v>118</v>
      </c>
      <c r="E35" s="99">
        <f>SUM(E29:E33)</f>
        <v>169</v>
      </c>
    </row>
    <row r="37" spans="1:20" x14ac:dyDescent="0.3">
      <c r="T37" s="101"/>
    </row>
    <row r="38" spans="1:20" x14ac:dyDescent="0.3">
      <c r="T38" s="101"/>
    </row>
    <row r="39" spans="1:20" x14ac:dyDescent="0.3">
      <c r="T39" s="101"/>
    </row>
    <row r="40" spans="1:20" x14ac:dyDescent="0.3">
      <c r="T40" s="101"/>
    </row>
    <row r="41" spans="1:20" x14ac:dyDescent="0.3">
      <c r="T41" s="101"/>
    </row>
    <row r="42" spans="1:20" x14ac:dyDescent="0.3">
      <c r="T42" s="101"/>
    </row>
    <row r="43" spans="1:20" x14ac:dyDescent="0.3">
      <c r="T43" s="101"/>
    </row>
    <row r="44" spans="1:20" x14ac:dyDescent="0.3">
      <c r="T44" s="101"/>
    </row>
    <row r="45" spans="1:20" x14ac:dyDescent="0.3">
      <c r="T45" s="101"/>
    </row>
    <row r="46" spans="1:20" x14ac:dyDescent="0.3">
      <c r="T46" s="101"/>
    </row>
    <row r="47" spans="1:20" x14ac:dyDescent="0.3">
      <c r="T47" s="101"/>
    </row>
    <row r="48" spans="1:20" x14ac:dyDescent="0.3">
      <c r="T48" s="101"/>
    </row>
    <row r="49" spans="20:20" x14ac:dyDescent="0.3">
      <c r="T49" s="101"/>
    </row>
  </sheetData>
  <mergeCells count="21">
    <mergeCell ref="H12:I12"/>
    <mergeCell ref="A2:L2"/>
    <mergeCell ref="A3:A5"/>
    <mergeCell ref="B3:B5"/>
    <mergeCell ref="C3:C5"/>
    <mergeCell ref="D3:D5"/>
    <mergeCell ref="H3:I5"/>
    <mergeCell ref="M4:S4"/>
    <mergeCell ref="H6:I6"/>
    <mergeCell ref="H7:I7"/>
    <mergeCell ref="H8:I8"/>
    <mergeCell ref="H10:I10"/>
    <mergeCell ref="A24:H24"/>
    <mergeCell ref="I24:L24"/>
    <mergeCell ref="H13:I13"/>
    <mergeCell ref="H15:I15"/>
    <mergeCell ref="H17:I17"/>
    <mergeCell ref="H20:I20"/>
    <mergeCell ref="H21:I21"/>
    <mergeCell ref="A22:B22"/>
    <mergeCell ref="H22:I2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3"/>
  <sheetViews>
    <sheetView view="pageBreakPreview" zoomScale="90" zoomScaleNormal="113" zoomScaleSheetLayoutView="90" workbookViewId="0">
      <selection activeCell="E7" sqref="E7"/>
    </sheetView>
  </sheetViews>
  <sheetFormatPr defaultRowHeight="14.4" x14ac:dyDescent="0.3"/>
  <cols>
    <col min="1" max="1" width="3.5546875" customWidth="1"/>
    <col min="2" max="2" width="7.88671875" customWidth="1"/>
    <col min="3" max="3" width="12.109375" customWidth="1"/>
    <col min="4" max="4" width="16.6640625" customWidth="1"/>
    <col min="5" max="5" width="16.33203125" customWidth="1"/>
    <col min="6" max="6" width="17.33203125" customWidth="1"/>
  </cols>
  <sheetData>
    <row r="1" spans="1:6" ht="28.95" customHeight="1" x14ac:dyDescent="0.3">
      <c r="A1" s="306">
        <f>'Rental Income'!B1</f>
        <v>0</v>
      </c>
      <c r="B1" s="307"/>
      <c r="C1" s="307"/>
      <c r="D1" s="307"/>
      <c r="E1" s="307"/>
      <c r="F1" s="307"/>
    </row>
    <row r="2" spans="1:6" ht="27.6" customHeight="1" x14ac:dyDescent="0.3">
      <c r="A2" s="315" t="s">
        <v>212</v>
      </c>
      <c r="B2" s="316"/>
      <c r="C2" s="316"/>
      <c r="D2" s="316"/>
      <c r="E2" s="316"/>
      <c r="F2" s="317"/>
    </row>
    <row r="3" spans="1:6" ht="16.2" customHeight="1" x14ac:dyDescent="0.3">
      <c r="A3" s="311" t="s">
        <v>211</v>
      </c>
      <c r="B3" s="312"/>
      <c r="C3" s="313"/>
      <c r="D3" s="314"/>
      <c r="E3" s="264"/>
      <c r="F3" s="264"/>
    </row>
    <row r="4" spans="1:6" ht="16.95" customHeight="1" x14ac:dyDescent="0.3">
      <c r="A4" s="272" t="s">
        <v>184</v>
      </c>
      <c r="B4" s="273"/>
      <c r="C4" s="272"/>
      <c r="D4" s="274">
        <f>'Rental Income'!B17</f>
        <v>0</v>
      </c>
      <c r="E4" s="264"/>
      <c r="F4" s="264"/>
    </row>
    <row r="5" spans="1:6" ht="14.4" customHeight="1" x14ac:dyDescent="0.4">
      <c r="A5" s="319"/>
      <c r="B5" s="309"/>
      <c r="C5" s="309"/>
      <c r="D5" s="310"/>
      <c r="E5" s="266" t="s">
        <v>182</v>
      </c>
      <c r="F5" s="266" t="s">
        <v>183</v>
      </c>
    </row>
    <row r="6" spans="1:6" x14ac:dyDescent="0.3">
      <c r="A6" s="265" t="s">
        <v>160</v>
      </c>
      <c r="B6" s="265"/>
      <c r="C6" s="265"/>
      <c r="D6" s="265"/>
      <c r="E6" s="264"/>
      <c r="F6" s="264"/>
    </row>
    <row r="7" spans="1:6" x14ac:dyDescent="0.3">
      <c r="A7" s="265"/>
      <c r="B7" s="308" t="s">
        <v>161</v>
      </c>
      <c r="C7" s="309"/>
      <c r="D7" s="310"/>
      <c r="E7" s="267"/>
      <c r="F7" s="268" t="e">
        <f>E7/$D$4</f>
        <v>#DIV/0!</v>
      </c>
    </row>
    <row r="8" spans="1:6" x14ac:dyDescent="0.3">
      <c r="A8" s="265"/>
      <c r="B8" s="308" t="s">
        <v>162</v>
      </c>
      <c r="C8" s="309"/>
      <c r="D8" s="310"/>
      <c r="E8" s="267"/>
      <c r="F8" s="268" t="e">
        <f t="shared" ref="F8:F50" si="0">E8/$D$4</f>
        <v>#DIV/0!</v>
      </c>
    </row>
    <row r="9" spans="1:6" x14ac:dyDescent="0.3">
      <c r="A9" s="265"/>
      <c r="B9" s="308" t="s">
        <v>163</v>
      </c>
      <c r="C9" s="309"/>
      <c r="D9" s="310"/>
      <c r="E9" s="267"/>
      <c r="F9" s="268" t="e">
        <f t="shared" si="0"/>
        <v>#DIV/0!</v>
      </c>
    </row>
    <row r="10" spans="1:6" x14ac:dyDescent="0.3">
      <c r="A10" s="265"/>
      <c r="B10" s="308" t="s">
        <v>164</v>
      </c>
      <c r="C10" s="309"/>
      <c r="D10" s="310"/>
      <c r="E10" s="267"/>
      <c r="F10" s="268" t="e">
        <f t="shared" si="0"/>
        <v>#DIV/0!</v>
      </c>
    </row>
    <row r="11" spans="1:6" x14ac:dyDescent="0.3">
      <c r="A11" s="265"/>
      <c r="B11" s="308" t="s">
        <v>165</v>
      </c>
      <c r="C11" s="309"/>
      <c r="D11" s="310"/>
      <c r="E11" s="267"/>
      <c r="F11" s="268" t="e">
        <f t="shared" si="0"/>
        <v>#DIV/0!</v>
      </c>
    </row>
    <row r="12" spans="1:6" x14ac:dyDescent="0.3">
      <c r="A12" s="265"/>
      <c r="B12" s="308" t="s">
        <v>166</v>
      </c>
      <c r="C12" s="309"/>
      <c r="D12" s="310"/>
      <c r="E12" s="267"/>
      <c r="F12" s="268" t="e">
        <f t="shared" si="0"/>
        <v>#DIV/0!</v>
      </c>
    </row>
    <row r="13" spans="1:6" x14ac:dyDescent="0.3">
      <c r="A13" s="265"/>
      <c r="B13" s="308" t="s">
        <v>167</v>
      </c>
      <c r="C13" s="309"/>
      <c r="D13" s="310"/>
      <c r="E13" s="267"/>
      <c r="F13" s="268" t="e">
        <f t="shared" si="0"/>
        <v>#DIV/0!</v>
      </c>
    </row>
    <row r="14" spans="1:6" x14ac:dyDescent="0.3">
      <c r="A14" s="265"/>
      <c r="B14" s="269" t="s">
        <v>168</v>
      </c>
      <c r="C14" s="321"/>
      <c r="D14" s="321"/>
      <c r="E14" s="267"/>
      <c r="F14" s="268" t="e">
        <f t="shared" si="0"/>
        <v>#DIV/0!</v>
      </c>
    </row>
    <row r="15" spans="1:6" x14ac:dyDescent="0.3">
      <c r="A15" s="265"/>
      <c r="B15" s="269" t="s">
        <v>168</v>
      </c>
      <c r="C15" s="321"/>
      <c r="D15" s="321"/>
      <c r="E15" s="267"/>
      <c r="F15" s="268" t="e">
        <f t="shared" si="0"/>
        <v>#DIV/0!</v>
      </c>
    </row>
    <row r="16" spans="1:6" x14ac:dyDescent="0.3">
      <c r="A16" s="328" t="s">
        <v>214</v>
      </c>
      <c r="B16" s="329"/>
      <c r="C16" s="329"/>
      <c r="D16" s="329"/>
      <c r="E16" s="330"/>
      <c r="F16" s="264"/>
    </row>
    <row r="17" spans="1:6" x14ac:dyDescent="0.3">
      <c r="A17" s="265"/>
      <c r="B17" s="308" t="s">
        <v>169</v>
      </c>
      <c r="C17" s="309"/>
      <c r="D17" s="310"/>
      <c r="E17" s="267"/>
      <c r="F17" s="268" t="e">
        <f t="shared" si="0"/>
        <v>#DIV/0!</v>
      </c>
    </row>
    <row r="18" spans="1:6" x14ac:dyDescent="0.3">
      <c r="A18" s="265"/>
      <c r="B18" s="308" t="s">
        <v>215</v>
      </c>
      <c r="C18" s="309"/>
      <c r="D18" s="310"/>
      <c r="E18" s="267"/>
      <c r="F18" s="268" t="e">
        <f t="shared" si="0"/>
        <v>#DIV/0!</v>
      </c>
    </row>
    <row r="19" spans="1:6" x14ac:dyDescent="0.3">
      <c r="A19" s="265"/>
      <c r="B19" s="308" t="s">
        <v>47</v>
      </c>
      <c r="C19" s="309"/>
      <c r="D19" s="310"/>
      <c r="E19" s="267"/>
      <c r="F19" s="268" t="e">
        <f t="shared" si="0"/>
        <v>#DIV/0!</v>
      </c>
    </row>
    <row r="20" spans="1:6" x14ac:dyDescent="0.3">
      <c r="A20" s="265"/>
      <c r="B20" s="308" t="s">
        <v>217</v>
      </c>
      <c r="C20" s="309"/>
      <c r="D20" s="310"/>
      <c r="E20" s="267"/>
      <c r="F20" s="268" t="e">
        <f t="shared" ref="F20:F21" si="1">E20/$D$4</f>
        <v>#DIV/0!</v>
      </c>
    </row>
    <row r="21" spans="1:6" x14ac:dyDescent="0.3">
      <c r="A21" s="265"/>
      <c r="B21" s="269" t="s">
        <v>179</v>
      </c>
      <c r="C21" s="322"/>
      <c r="D21" s="320"/>
      <c r="E21" s="267"/>
      <c r="F21" s="268" t="e">
        <f t="shared" si="1"/>
        <v>#DIV/0!</v>
      </c>
    </row>
    <row r="22" spans="1:6" x14ac:dyDescent="0.3">
      <c r="A22" s="328" t="s">
        <v>216</v>
      </c>
      <c r="B22" s="329"/>
      <c r="C22" s="329"/>
      <c r="D22" s="329"/>
      <c r="E22" s="330"/>
      <c r="F22" s="264"/>
    </row>
    <row r="23" spans="1:6" x14ac:dyDescent="0.3">
      <c r="A23" s="265"/>
      <c r="B23" s="308" t="s">
        <v>169</v>
      </c>
      <c r="C23" s="309"/>
      <c r="D23" s="310"/>
      <c r="E23" s="267"/>
      <c r="F23" s="268" t="e">
        <f t="shared" ref="F23:F27" si="2">E23/$D$4</f>
        <v>#DIV/0!</v>
      </c>
    </row>
    <row r="24" spans="1:6" x14ac:dyDescent="0.3">
      <c r="A24" s="265"/>
      <c r="B24" s="308" t="s">
        <v>218</v>
      </c>
      <c r="C24" s="309"/>
      <c r="D24" s="310"/>
      <c r="E24" s="267"/>
      <c r="F24" s="268" t="e">
        <f t="shared" si="2"/>
        <v>#DIV/0!</v>
      </c>
    </row>
    <row r="25" spans="1:6" x14ac:dyDescent="0.3">
      <c r="A25" s="265"/>
      <c r="B25" s="308" t="s">
        <v>47</v>
      </c>
      <c r="C25" s="309"/>
      <c r="D25" s="310"/>
      <c r="E25" s="267"/>
      <c r="F25" s="268" t="e">
        <f t="shared" si="2"/>
        <v>#DIV/0!</v>
      </c>
    </row>
    <row r="26" spans="1:6" x14ac:dyDescent="0.3">
      <c r="A26" s="265"/>
      <c r="B26" s="308" t="s">
        <v>217</v>
      </c>
      <c r="C26" s="309"/>
      <c r="D26" s="310"/>
      <c r="E26" s="267"/>
      <c r="F26" s="268" t="e">
        <f t="shared" si="2"/>
        <v>#DIV/0!</v>
      </c>
    </row>
    <row r="27" spans="1:6" x14ac:dyDescent="0.3">
      <c r="A27" s="265"/>
      <c r="B27" s="269" t="s">
        <v>179</v>
      </c>
      <c r="C27" s="322"/>
      <c r="D27" s="320"/>
      <c r="E27" s="267"/>
      <c r="F27" s="268" t="e">
        <f t="shared" si="2"/>
        <v>#DIV/0!</v>
      </c>
    </row>
    <row r="28" spans="1:6" x14ac:dyDescent="0.3">
      <c r="A28" s="265" t="s">
        <v>170</v>
      </c>
      <c r="B28" s="265"/>
      <c r="C28" s="265"/>
      <c r="D28" s="265"/>
      <c r="E28" s="264"/>
      <c r="F28" s="264"/>
    </row>
    <row r="29" spans="1:6" x14ac:dyDescent="0.3">
      <c r="A29" s="265"/>
      <c r="B29" s="308" t="s">
        <v>171</v>
      </c>
      <c r="C29" s="309"/>
      <c r="D29" s="310"/>
      <c r="E29" s="267"/>
      <c r="F29" s="268" t="e">
        <f t="shared" si="0"/>
        <v>#DIV/0!</v>
      </c>
    </row>
    <row r="30" spans="1:6" x14ac:dyDescent="0.3">
      <c r="A30" s="265"/>
      <c r="B30" s="308" t="s">
        <v>219</v>
      </c>
      <c r="C30" s="309"/>
      <c r="D30" s="310"/>
      <c r="E30" s="267"/>
      <c r="F30" s="268" t="e">
        <f t="shared" si="0"/>
        <v>#DIV/0!</v>
      </c>
    </row>
    <row r="31" spans="1:6" x14ac:dyDescent="0.3">
      <c r="A31" s="265"/>
      <c r="B31" s="308" t="s">
        <v>111</v>
      </c>
      <c r="C31" s="309"/>
      <c r="D31" s="310"/>
      <c r="E31" s="267"/>
      <c r="F31" s="268" t="e">
        <f t="shared" si="0"/>
        <v>#DIV/0!</v>
      </c>
    </row>
    <row r="32" spans="1:6" x14ac:dyDescent="0.3">
      <c r="A32" s="265"/>
      <c r="B32" s="308" t="s">
        <v>112</v>
      </c>
      <c r="C32" s="309"/>
      <c r="D32" s="310"/>
      <c r="E32" s="267"/>
      <c r="F32" s="268" t="e">
        <f t="shared" si="0"/>
        <v>#DIV/0!</v>
      </c>
    </row>
    <row r="33" spans="1:6" x14ac:dyDescent="0.3">
      <c r="A33" s="265"/>
      <c r="B33" s="308" t="s">
        <v>172</v>
      </c>
      <c r="C33" s="309"/>
      <c r="D33" s="310"/>
      <c r="E33" s="267"/>
      <c r="F33" s="268" t="e">
        <f t="shared" si="0"/>
        <v>#DIV/0!</v>
      </c>
    </row>
    <row r="34" spans="1:6" x14ac:dyDescent="0.3">
      <c r="A34" s="265"/>
      <c r="B34" s="308" t="s">
        <v>173</v>
      </c>
      <c r="C34" s="309"/>
      <c r="D34" s="310"/>
      <c r="E34" s="267"/>
      <c r="F34" s="268" t="e">
        <f t="shared" si="0"/>
        <v>#DIV/0!</v>
      </c>
    </row>
    <row r="35" spans="1:6" x14ac:dyDescent="0.3">
      <c r="A35" s="265"/>
      <c r="B35" s="308" t="s">
        <v>174</v>
      </c>
      <c r="C35" s="309"/>
      <c r="D35" s="310"/>
      <c r="E35" s="267"/>
      <c r="F35" s="268" t="e">
        <f t="shared" si="0"/>
        <v>#DIV/0!</v>
      </c>
    </row>
    <row r="36" spans="1:6" x14ac:dyDescent="0.3">
      <c r="A36" s="265"/>
      <c r="B36" s="308" t="s">
        <v>175</v>
      </c>
      <c r="C36" s="309"/>
      <c r="D36" s="310"/>
      <c r="E36" s="267"/>
      <c r="F36" s="268" t="e">
        <f t="shared" si="0"/>
        <v>#DIV/0!</v>
      </c>
    </row>
    <row r="37" spans="1:6" x14ac:dyDescent="0.3">
      <c r="A37" s="265"/>
      <c r="B37" s="308" t="s">
        <v>176</v>
      </c>
      <c r="C37" s="309"/>
      <c r="D37" s="310"/>
      <c r="E37" s="267"/>
      <c r="F37" s="268" t="e">
        <f t="shared" si="0"/>
        <v>#DIV/0!</v>
      </c>
    </row>
    <row r="38" spans="1:6" x14ac:dyDescent="0.3">
      <c r="A38" s="265"/>
      <c r="B38" s="308" t="s">
        <v>177</v>
      </c>
      <c r="C38" s="309"/>
      <c r="D38" s="310"/>
      <c r="E38" s="267"/>
      <c r="F38" s="268" t="e">
        <f t="shared" si="0"/>
        <v>#DIV/0!</v>
      </c>
    </row>
    <row r="39" spans="1:6" x14ac:dyDescent="0.3">
      <c r="A39" s="265"/>
      <c r="B39" s="308" t="s">
        <v>178</v>
      </c>
      <c r="C39" s="309"/>
      <c r="D39" s="310"/>
      <c r="E39" s="267"/>
      <c r="F39" s="268" t="e">
        <f t="shared" si="0"/>
        <v>#DIV/0!</v>
      </c>
    </row>
    <row r="40" spans="1:6" x14ac:dyDescent="0.3">
      <c r="A40" s="265"/>
      <c r="B40" s="308" t="s">
        <v>48</v>
      </c>
      <c r="C40" s="309"/>
      <c r="D40" s="310"/>
      <c r="E40" s="267"/>
      <c r="F40" s="268" t="e">
        <f t="shared" si="0"/>
        <v>#DIV/0!</v>
      </c>
    </row>
    <row r="41" spans="1:6" x14ac:dyDescent="0.3">
      <c r="A41" s="265"/>
      <c r="B41" s="269" t="s">
        <v>179</v>
      </c>
      <c r="C41" s="322"/>
      <c r="D41" s="320"/>
      <c r="E41" s="267"/>
      <c r="F41" s="268" t="e">
        <f t="shared" si="0"/>
        <v>#DIV/0!</v>
      </c>
    </row>
    <row r="42" spans="1:6" x14ac:dyDescent="0.3">
      <c r="A42" s="265"/>
      <c r="B42" s="269" t="s">
        <v>179</v>
      </c>
      <c r="C42" s="322"/>
      <c r="D42" s="320"/>
      <c r="E42" s="267"/>
      <c r="F42" s="268" t="e">
        <f t="shared" si="0"/>
        <v>#DIV/0!</v>
      </c>
    </row>
    <row r="43" spans="1:6" x14ac:dyDescent="0.3">
      <c r="A43" s="318" t="s">
        <v>180</v>
      </c>
      <c r="B43" s="309"/>
      <c r="C43" s="309"/>
      <c r="D43" s="310"/>
      <c r="E43" s="267"/>
      <c r="F43" s="268" t="e">
        <f t="shared" si="0"/>
        <v>#DIV/0!</v>
      </c>
    </row>
    <row r="44" spans="1:6" x14ac:dyDescent="0.3">
      <c r="A44" s="318" t="s">
        <v>193</v>
      </c>
      <c r="B44" s="309"/>
      <c r="C44" s="309"/>
      <c r="D44" s="310"/>
      <c r="E44" s="267"/>
      <c r="F44" s="268" t="e">
        <f t="shared" si="0"/>
        <v>#DIV/0!</v>
      </c>
    </row>
    <row r="45" spans="1:6" x14ac:dyDescent="0.3">
      <c r="A45" s="265" t="s">
        <v>181</v>
      </c>
      <c r="B45" s="265"/>
      <c r="C45" s="320"/>
      <c r="D45" s="320"/>
      <c r="E45" s="267"/>
      <c r="F45" s="268" t="e">
        <f t="shared" si="0"/>
        <v>#DIV/0!</v>
      </c>
    </row>
    <row r="46" spans="1:6" x14ac:dyDescent="0.3">
      <c r="A46" s="265" t="s">
        <v>181</v>
      </c>
      <c r="B46" s="265"/>
      <c r="C46" s="320"/>
      <c r="D46" s="320"/>
      <c r="E46" s="267"/>
      <c r="F46" s="268" t="e">
        <f t="shared" si="0"/>
        <v>#DIV/0!</v>
      </c>
    </row>
    <row r="47" spans="1:6" x14ac:dyDescent="0.3">
      <c r="A47" s="265" t="s">
        <v>181</v>
      </c>
      <c r="B47" s="265"/>
      <c r="C47" s="320"/>
      <c r="D47" s="320"/>
      <c r="E47" s="267"/>
      <c r="F47" s="268" t="e">
        <f t="shared" si="0"/>
        <v>#DIV/0!</v>
      </c>
    </row>
    <row r="48" spans="1:6" x14ac:dyDescent="0.3">
      <c r="A48" s="265" t="s">
        <v>181</v>
      </c>
      <c r="B48" s="265"/>
      <c r="C48" s="320"/>
      <c r="D48" s="320"/>
      <c r="E48" s="267"/>
      <c r="F48" s="268" t="e">
        <f t="shared" si="0"/>
        <v>#DIV/0!</v>
      </c>
    </row>
    <row r="49" spans="1:6" x14ac:dyDescent="0.3">
      <c r="A49" s="265" t="s">
        <v>181</v>
      </c>
      <c r="B49" s="265"/>
      <c r="C49" s="320"/>
      <c r="D49" s="320"/>
      <c r="E49" s="267"/>
      <c r="F49" s="268" t="e">
        <f t="shared" si="0"/>
        <v>#DIV/0!</v>
      </c>
    </row>
    <row r="50" spans="1:6" x14ac:dyDescent="0.3">
      <c r="A50" s="265" t="s">
        <v>181</v>
      </c>
      <c r="B50" s="265"/>
      <c r="C50" s="320"/>
      <c r="D50" s="320"/>
      <c r="E50" s="267"/>
      <c r="F50" s="268" t="e">
        <f t="shared" si="0"/>
        <v>#DIV/0!</v>
      </c>
    </row>
    <row r="51" spans="1:6" x14ac:dyDescent="0.3">
      <c r="A51" s="323" t="s">
        <v>213</v>
      </c>
      <c r="B51" s="309"/>
      <c r="C51" s="309"/>
      <c r="D51" s="310"/>
      <c r="E51" s="270">
        <f>SUM(E7:E50)</f>
        <v>0</v>
      </c>
      <c r="F51" s="270" t="e">
        <f>E51/$D$4</f>
        <v>#DIV/0!</v>
      </c>
    </row>
    <row r="52" spans="1:6" x14ac:dyDescent="0.3">
      <c r="A52" s="323"/>
      <c r="B52" s="309"/>
      <c r="C52" s="309"/>
      <c r="D52" s="310"/>
      <c r="E52" s="270"/>
      <c r="F52" s="270"/>
    </row>
    <row r="53" spans="1:6" x14ac:dyDescent="0.3">
      <c r="A53" s="318" t="s">
        <v>185</v>
      </c>
      <c r="B53" s="309"/>
      <c r="C53" s="309"/>
      <c r="D53" s="310"/>
      <c r="E53" s="271">
        <f>'Rental Income'!G17</f>
        <v>0</v>
      </c>
      <c r="F53" s="268" t="e">
        <f>E53/$D$4</f>
        <v>#DIV/0!</v>
      </c>
    </row>
  </sheetData>
  <mergeCells count="50">
    <mergeCell ref="B23:D23"/>
    <mergeCell ref="B24:D24"/>
    <mergeCell ref="B25:D25"/>
    <mergeCell ref="B26:D26"/>
    <mergeCell ref="C27:D27"/>
    <mergeCell ref="A16:E16"/>
    <mergeCell ref="B20:D20"/>
    <mergeCell ref="C21:D21"/>
    <mergeCell ref="A22:E22"/>
    <mergeCell ref="C45:D45"/>
    <mergeCell ref="A52:D52"/>
    <mergeCell ref="B37:D37"/>
    <mergeCell ref="B38:D38"/>
    <mergeCell ref="B39:D39"/>
    <mergeCell ref="B40:D40"/>
    <mergeCell ref="A43:D43"/>
    <mergeCell ref="A44:D44"/>
    <mergeCell ref="A51:D51"/>
    <mergeCell ref="B36:D36"/>
    <mergeCell ref="A53:D53"/>
    <mergeCell ref="B11:D11"/>
    <mergeCell ref="B12:D12"/>
    <mergeCell ref="B13:D13"/>
    <mergeCell ref="B17:D17"/>
    <mergeCell ref="B18:D18"/>
    <mergeCell ref="C46:D46"/>
    <mergeCell ref="C47:D47"/>
    <mergeCell ref="C48:D48"/>
    <mergeCell ref="C49:D49"/>
    <mergeCell ref="C50:D50"/>
    <mergeCell ref="C14:D14"/>
    <mergeCell ref="C15:D15"/>
    <mergeCell ref="C41:D41"/>
    <mergeCell ref="C42:D42"/>
    <mergeCell ref="B31:D31"/>
    <mergeCell ref="A1:F1"/>
    <mergeCell ref="B32:D32"/>
    <mergeCell ref="B33:D33"/>
    <mergeCell ref="B34:D34"/>
    <mergeCell ref="B35:D35"/>
    <mergeCell ref="A3:D3"/>
    <mergeCell ref="A2:F2"/>
    <mergeCell ref="A5:D5"/>
    <mergeCell ref="B7:D7"/>
    <mergeCell ref="B8:D8"/>
    <mergeCell ref="B9:D9"/>
    <mergeCell ref="B10:D10"/>
    <mergeCell ref="B19:D19"/>
    <mergeCell ref="B29:D29"/>
    <mergeCell ref="B30:D30"/>
  </mergeCells>
  <pageMargins left="0.7" right="0.7" top="0.75" bottom="0.75" header="0.3" footer="0.3"/>
  <pageSetup scale="85" orientation="portrait" r:id="rId1"/>
  <ignoredErrors>
    <ignoredError sqref="F41 E5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9"/>
  <sheetViews>
    <sheetView view="pageBreakPreview" zoomScale="130" zoomScaleNormal="89" zoomScaleSheetLayoutView="130" workbookViewId="0">
      <selection activeCell="B3" sqref="B3"/>
    </sheetView>
  </sheetViews>
  <sheetFormatPr defaultRowHeight="14.4" x14ac:dyDescent="0.3"/>
  <cols>
    <col min="1" max="1" width="21.109375" customWidth="1"/>
    <col min="2" max="2" width="11.88671875" customWidth="1"/>
    <col min="3" max="3" width="8.88671875" customWidth="1"/>
    <col min="4" max="4" width="9.109375" customWidth="1"/>
    <col min="5" max="5" width="9" customWidth="1"/>
    <col min="6" max="6" width="9.109375" customWidth="1"/>
    <col min="248" max="248" width="21.109375" customWidth="1"/>
    <col min="249" max="249" width="11.88671875" customWidth="1"/>
    <col min="250" max="250" width="11.6640625" bestFit="1" customWidth="1"/>
    <col min="251" max="251" width="11.33203125" customWidth="1"/>
    <col min="252" max="252" width="11.109375" customWidth="1"/>
    <col min="253" max="253" width="11.33203125" customWidth="1"/>
    <col min="254" max="254" width="11.44140625" bestFit="1" customWidth="1"/>
    <col min="255" max="255" width="13.33203125" bestFit="1" customWidth="1"/>
    <col min="257" max="257" width="9.88671875" bestFit="1" customWidth="1"/>
    <col min="258" max="258" width="11.6640625" bestFit="1" customWidth="1"/>
    <col min="504" max="504" width="21.109375" customWidth="1"/>
    <col min="505" max="505" width="11.88671875" customWidth="1"/>
    <col min="506" max="506" width="11.6640625" bestFit="1" customWidth="1"/>
    <col min="507" max="507" width="11.33203125" customWidth="1"/>
    <col min="508" max="508" width="11.109375" customWidth="1"/>
    <col min="509" max="509" width="11.33203125" customWidth="1"/>
    <col min="510" max="510" width="11.44140625" bestFit="1" customWidth="1"/>
    <col min="511" max="511" width="13.33203125" bestFit="1" customWidth="1"/>
    <col min="513" max="513" width="9.88671875" bestFit="1" customWidth="1"/>
    <col min="514" max="514" width="11.6640625" bestFit="1" customWidth="1"/>
    <col min="760" max="760" width="21.109375" customWidth="1"/>
    <col min="761" max="761" width="11.88671875" customWidth="1"/>
    <col min="762" max="762" width="11.6640625" bestFit="1" customWidth="1"/>
    <col min="763" max="763" width="11.33203125" customWidth="1"/>
    <col min="764" max="764" width="11.109375" customWidth="1"/>
    <col min="765" max="765" width="11.33203125" customWidth="1"/>
    <col min="766" max="766" width="11.44140625" bestFit="1" customWidth="1"/>
    <col min="767" max="767" width="13.33203125" bestFit="1" customWidth="1"/>
    <col min="769" max="769" width="9.88671875" bestFit="1" customWidth="1"/>
    <col min="770" max="770" width="11.6640625" bestFit="1" customWidth="1"/>
    <col min="1016" max="1016" width="21.109375" customWidth="1"/>
    <col min="1017" max="1017" width="11.88671875" customWidth="1"/>
    <col min="1018" max="1018" width="11.6640625" bestFit="1" customWidth="1"/>
    <col min="1019" max="1019" width="11.33203125" customWidth="1"/>
    <col min="1020" max="1020" width="11.109375" customWidth="1"/>
    <col min="1021" max="1021" width="11.33203125" customWidth="1"/>
    <col min="1022" max="1022" width="11.44140625" bestFit="1" customWidth="1"/>
    <col min="1023" max="1023" width="13.33203125" bestFit="1" customWidth="1"/>
    <col min="1025" max="1025" width="9.88671875" bestFit="1" customWidth="1"/>
    <col min="1026" max="1026" width="11.6640625" bestFit="1" customWidth="1"/>
    <col min="1272" max="1272" width="21.109375" customWidth="1"/>
    <col min="1273" max="1273" width="11.88671875" customWidth="1"/>
    <col min="1274" max="1274" width="11.6640625" bestFit="1" customWidth="1"/>
    <col min="1275" max="1275" width="11.33203125" customWidth="1"/>
    <col min="1276" max="1276" width="11.109375" customWidth="1"/>
    <col min="1277" max="1277" width="11.33203125" customWidth="1"/>
    <col min="1278" max="1278" width="11.44140625" bestFit="1" customWidth="1"/>
    <col min="1279" max="1279" width="13.33203125" bestFit="1" customWidth="1"/>
    <col min="1281" max="1281" width="9.88671875" bestFit="1" customWidth="1"/>
    <col min="1282" max="1282" width="11.6640625" bestFit="1" customWidth="1"/>
    <col min="1528" max="1528" width="21.109375" customWidth="1"/>
    <col min="1529" max="1529" width="11.88671875" customWidth="1"/>
    <col min="1530" max="1530" width="11.6640625" bestFit="1" customWidth="1"/>
    <col min="1531" max="1531" width="11.33203125" customWidth="1"/>
    <col min="1532" max="1532" width="11.109375" customWidth="1"/>
    <col min="1533" max="1533" width="11.33203125" customWidth="1"/>
    <col min="1534" max="1534" width="11.44140625" bestFit="1" customWidth="1"/>
    <col min="1535" max="1535" width="13.33203125" bestFit="1" customWidth="1"/>
    <col min="1537" max="1537" width="9.88671875" bestFit="1" customWidth="1"/>
    <col min="1538" max="1538" width="11.6640625" bestFit="1" customWidth="1"/>
    <col min="1784" max="1784" width="21.109375" customWidth="1"/>
    <col min="1785" max="1785" width="11.88671875" customWidth="1"/>
    <col min="1786" max="1786" width="11.6640625" bestFit="1" customWidth="1"/>
    <col min="1787" max="1787" width="11.33203125" customWidth="1"/>
    <col min="1788" max="1788" width="11.109375" customWidth="1"/>
    <col min="1789" max="1789" width="11.33203125" customWidth="1"/>
    <col min="1790" max="1790" width="11.44140625" bestFit="1" customWidth="1"/>
    <col min="1791" max="1791" width="13.33203125" bestFit="1" customWidth="1"/>
    <col min="1793" max="1793" width="9.88671875" bestFit="1" customWidth="1"/>
    <col min="1794" max="1794" width="11.6640625" bestFit="1" customWidth="1"/>
    <col min="2040" max="2040" width="21.109375" customWidth="1"/>
    <col min="2041" max="2041" width="11.88671875" customWidth="1"/>
    <col min="2042" max="2042" width="11.6640625" bestFit="1" customWidth="1"/>
    <col min="2043" max="2043" width="11.33203125" customWidth="1"/>
    <col min="2044" max="2044" width="11.109375" customWidth="1"/>
    <col min="2045" max="2045" width="11.33203125" customWidth="1"/>
    <col min="2046" max="2046" width="11.44140625" bestFit="1" customWidth="1"/>
    <col min="2047" max="2047" width="13.33203125" bestFit="1" customWidth="1"/>
    <col min="2049" max="2049" width="9.88671875" bestFit="1" customWidth="1"/>
    <col min="2050" max="2050" width="11.6640625" bestFit="1" customWidth="1"/>
    <col min="2296" max="2296" width="21.109375" customWidth="1"/>
    <col min="2297" max="2297" width="11.88671875" customWidth="1"/>
    <col min="2298" max="2298" width="11.6640625" bestFit="1" customWidth="1"/>
    <col min="2299" max="2299" width="11.33203125" customWidth="1"/>
    <col min="2300" max="2300" width="11.109375" customWidth="1"/>
    <col min="2301" max="2301" width="11.33203125" customWidth="1"/>
    <col min="2302" max="2302" width="11.44140625" bestFit="1" customWidth="1"/>
    <col min="2303" max="2303" width="13.33203125" bestFit="1" customWidth="1"/>
    <col min="2305" max="2305" width="9.88671875" bestFit="1" customWidth="1"/>
    <col min="2306" max="2306" width="11.6640625" bestFit="1" customWidth="1"/>
    <col min="2552" max="2552" width="21.109375" customWidth="1"/>
    <col min="2553" max="2553" width="11.88671875" customWidth="1"/>
    <col min="2554" max="2554" width="11.6640625" bestFit="1" customWidth="1"/>
    <col min="2555" max="2555" width="11.33203125" customWidth="1"/>
    <col min="2556" max="2556" width="11.109375" customWidth="1"/>
    <col min="2557" max="2557" width="11.33203125" customWidth="1"/>
    <col min="2558" max="2558" width="11.44140625" bestFit="1" customWidth="1"/>
    <col min="2559" max="2559" width="13.33203125" bestFit="1" customWidth="1"/>
    <col min="2561" max="2561" width="9.88671875" bestFit="1" customWidth="1"/>
    <col min="2562" max="2562" width="11.6640625" bestFit="1" customWidth="1"/>
    <col min="2808" max="2808" width="21.109375" customWidth="1"/>
    <col min="2809" max="2809" width="11.88671875" customWidth="1"/>
    <col min="2810" max="2810" width="11.6640625" bestFit="1" customWidth="1"/>
    <col min="2811" max="2811" width="11.33203125" customWidth="1"/>
    <col min="2812" max="2812" width="11.109375" customWidth="1"/>
    <col min="2813" max="2813" width="11.33203125" customWidth="1"/>
    <col min="2814" max="2814" width="11.44140625" bestFit="1" customWidth="1"/>
    <col min="2815" max="2815" width="13.33203125" bestFit="1" customWidth="1"/>
    <col min="2817" max="2817" width="9.88671875" bestFit="1" customWidth="1"/>
    <col min="2818" max="2818" width="11.6640625" bestFit="1" customWidth="1"/>
    <col min="3064" max="3064" width="21.109375" customWidth="1"/>
    <col min="3065" max="3065" width="11.88671875" customWidth="1"/>
    <col min="3066" max="3066" width="11.6640625" bestFit="1" customWidth="1"/>
    <col min="3067" max="3067" width="11.33203125" customWidth="1"/>
    <col min="3068" max="3068" width="11.109375" customWidth="1"/>
    <col min="3069" max="3069" width="11.33203125" customWidth="1"/>
    <col min="3070" max="3070" width="11.44140625" bestFit="1" customWidth="1"/>
    <col min="3071" max="3071" width="13.33203125" bestFit="1" customWidth="1"/>
    <col min="3073" max="3073" width="9.88671875" bestFit="1" customWidth="1"/>
    <col min="3074" max="3074" width="11.6640625" bestFit="1" customWidth="1"/>
    <col min="3320" max="3320" width="21.109375" customWidth="1"/>
    <col min="3321" max="3321" width="11.88671875" customWidth="1"/>
    <col min="3322" max="3322" width="11.6640625" bestFit="1" customWidth="1"/>
    <col min="3323" max="3323" width="11.33203125" customWidth="1"/>
    <col min="3324" max="3324" width="11.109375" customWidth="1"/>
    <col min="3325" max="3325" width="11.33203125" customWidth="1"/>
    <col min="3326" max="3326" width="11.44140625" bestFit="1" customWidth="1"/>
    <col min="3327" max="3327" width="13.33203125" bestFit="1" customWidth="1"/>
    <col min="3329" max="3329" width="9.88671875" bestFit="1" customWidth="1"/>
    <col min="3330" max="3330" width="11.6640625" bestFit="1" customWidth="1"/>
    <col min="3576" max="3576" width="21.109375" customWidth="1"/>
    <col min="3577" max="3577" width="11.88671875" customWidth="1"/>
    <col min="3578" max="3578" width="11.6640625" bestFit="1" customWidth="1"/>
    <col min="3579" max="3579" width="11.33203125" customWidth="1"/>
    <col min="3580" max="3580" width="11.109375" customWidth="1"/>
    <col min="3581" max="3581" width="11.33203125" customWidth="1"/>
    <col min="3582" max="3582" width="11.44140625" bestFit="1" customWidth="1"/>
    <col min="3583" max="3583" width="13.33203125" bestFit="1" customWidth="1"/>
    <col min="3585" max="3585" width="9.88671875" bestFit="1" customWidth="1"/>
    <col min="3586" max="3586" width="11.6640625" bestFit="1" customWidth="1"/>
    <col min="3832" max="3832" width="21.109375" customWidth="1"/>
    <col min="3833" max="3833" width="11.88671875" customWidth="1"/>
    <col min="3834" max="3834" width="11.6640625" bestFit="1" customWidth="1"/>
    <col min="3835" max="3835" width="11.33203125" customWidth="1"/>
    <col min="3836" max="3836" width="11.109375" customWidth="1"/>
    <col min="3837" max="3837" width="11.33203125" customWidth="1"/>
    <col min="3838" max="3838" width="11.44140625" bestFit="1" customWidth="1"/>
    <col min="3839" max="3839" width="13.33203125" bestFit="1" customWidth="1"/>
    <col min="3841" max="3841" width="9.88671875" bestFit="1" customWidth="1"/>
    <col min="3842" max="3842" width="11.6640625" bestFit="1" customWidth="1"/>
    <col min="4088" max="4088" width="21.109375" customWidth="1"/>
    <col min="4089" max="4089" width="11.88671875" customWidth="1"/>
    <col min="4090" max="4090" width="11.6640625" bestFit="1" customWidth="1"/>
    <col min="4091" max="4091" width="11.33203125" customWidth="1"/>
    <col min="4092" max="4092" width="11.109375" customWidth="1"/>
    <col min="4093" max="4093" width="11.33203125" customWidth="1"/>
    <col min="4094" max="4094" width="11.44140625" bestFit="1" customWidth="1"/>
    <col min="4095" max="4095" width="13.33203125" bestFit="1" customWidth="1"/>
    <col min="4097" max="4097" width="9.88671875" bestFit="1" customWidth="1"/>
    <col min="4098" max="4098" width="11.6640625" bestFit="1" customWidth="1"/>
    <col min="4344" max="4344" width="21.109375" customWidth="1"/>
    <col min="4345" max="4345" width="11.88671875" customWidth="1"/>
    <col min="4346" max="4346" width="11.6640625" bestFit="1" customWidth="1"/>
    <col min="4347" max="4347" width="11.33203125" customWidth="1"/>
    <col min="4348" max="4348" width="11.109375" customWidth="1"/>
    <col min="4349" max="4349" width="11.33203125" customWidth="1"/>
    <col min="4350" max="4350" width="11.44140625" bestFit="1" customWidth="1"/>
    <col min="4351" max="4351" width="13.33203125" bestFit="1" customWidth="1"/>
    <col min="4353" max="4353" width="9.88671875" bestFit="1" customWidth="1"/>
    <col min="4354" max="4354" width="11.6640625" bestFit="1" customWidth="1"/>
    <col min="4600" max="4600" width="21.109375" customWidth="1"/>
    <col min="4601" max="4601" width="11.88671875" customWidth="1"/>
    <col min="4602" max="4602" width="11.6640625" bestFit="1" customWidth="1"/>
    <col min="4603" max="4603" width="11.33203125" customWidth="1"/>
    <col min="4604" max="4604" width="11.109375" customWidth="1"/>
    <col min="4605" max="4605" width="11.33203125" customWidth="1"/>
    <col min="4606" max="4606" width="11.44140625" bestFit="1" customWidth="1"/>
    <col min="4607" max="4607" width="13.33203125" bestFit="1" customWidth="1"/>
    <col min="4609" max="4609" width="9.88671875" bestFit="1" customWidth="1"/>
    <col min="4610" max="4610" width="11.6640625" bestFit="1" customWidth="1"/>
    <col min="4856" max="4856" width="21.109375" customWidth="1"/>
    <col min="4857" max="4857" width="11.88671875" customWidth="1"/>
    <col min="4858" max="4858" width="11.6640625" bestFit="1" customWidth="1"/>
    <col min="4859" max="4859" width="11.33203125" customWidth="1"/>
    <col min="4860" max="4860" width="11.109375" customWidth="1"/>
    <col min="4861" max="4861" width="11.33203125" customWidth="1"/>
    <col min="4862" max="4862" width="11.44140625" bestFit="1" customWidth="1"/>
    <col min="4863" max="4863" width="13.33203125" bestFit="1" customWidth="1"/>
    <col min="4865" max="4865" width="9.88671875" bestFit="1" customWidth="1"/>
    <col min="4866" max="4866" width="11.6640625" bestFit="1" customWidth="1"/>
    <col min="5112" max="5112" width="21.109375" customWidth="1"/>
    <col min="5113" max="5113" width="11.88671875" customWidth="1"/>
    <col min="5114" max="5114" width="11.6640625" bestFit="1" customWidth="1"/>
    <col min="5115" max="5115" width="11.33203125" customWidth="1"/>
    <col min="5116" max="5116" width="11.109375" customWidth="1"/>
    <col min="5117" max="5117" width="11.33203125" customWidth="1"/>
    <col min="5118" max="5118" width="11.44140625" bestFit="1" customWidth="1"/>
    <col min="5119" max="5119" width="13.33203125" bestFit="1" customWidth="1"/>
    <col min="5121" max="5121" width="9.88671875" bestFit="1" customWidth="1"/>
    <col min="5122" max="5122" width="11.6640625" bestFit="1" customWidth="1"/>
    <col min="5368" max="5368" width="21.109375" customWidth="1"/>
    <col min="5369" max="5369" width="11.88671875" customWidth="1"/>
    <col min="5370" max="5370" width="11.6640625" bestFit="1" customWidth="1"/>
    <col min="5371" max="5371" width="11.33203125" customWidth="1"/>
    <col min="5372" max="5372" width="11.109375" customWidth="1"/>
    <col min="5373" max="5373" width="11.33203125" customWidth="1"/>
    <col min="5374" max="5374" width="11.44140625" bestFit="1" customWidth="1"/>
    <col min="5375" max="5375" width="13.33203125" bestFit="1" customWidth="1"/>
    <col min="5377" max="5377" width="9.88671875" bestFit="1" customWidth="1"/>
    <col min="5378" max="5378" width="11.6640625" bestFit="1" customWidth="1"/>
    <col min="5624" max="5624" width="21.109375" customWidth="1"/>
    <col min="5625" max="5625" width="11.88671875" customWidth="1"/>
    <col min="5626" max="5626" width="11.6640625" bestFit="1" customWidth="1"/>
    <col min="5627" max="5627" width="11.33203125" customWidth="1"/>
    <col min="5628" max="5628" width="11.109375" customWidth="1"/>
    <col min="5629" max="5629" width="11.33203125" customWidth="1"/>
    <col min="5630" max="5630" width="11.44140625" bestFit="1" customWidth="1"/>
    <col min="5631" max="5631" width="13.33203125" bestFit="1" customWidth="1"/>
    <col min="5633" max="5633" width="9.88671875" bestFit="1" customWidth="1"/>
    <col min="5634" max="5634" width="11.6640625" bestFit="1" customWidth="1"/>
    <col min="5880" max="5880" width="21.109375" customWidth="1"/>
    <col min="5881" max="5881" width="11.88671875" customWidth="1"/>
    <col min="5882" max="5882" width="11.6640625" bestFit="1" customWidth="1"/>
    <col min="5883" max="5883" width="11.33203125" customWidth="1"/>
    <col min="5884" max="5884" width="11.109375" customWidth="1"/>
    <col min="5885" max="5885" width="11.33203125" customWidth="1"/>
    <col min="5886" max="5886" width="11.44140625" bestFit="1" customWidth="1"/>
    <col min="5887" max="5887" width="13.33203125" bestFit="1" customWidth="1"/>
    <col min="5889" max="5889" width="9.88671875" bestFit="1" customWidth="1"/>
    <col min="5890" max="5890" width="11.6640625" bestFit="1" customWidth="1"/>
    <col min="6136" max="6136" width="21.109375" customWidth="1"/>
    <col min="6137" max="6137" width="11.88671875" customWidth="1"/>
    <col min="6138" max="6138" width="11.6640625" bestFit="1" customWidth="1"/>
    <col min="6139" max="6139" width="11.33203125" customWidth="1"/>
    <col min="6140" max="6140" width="11.109375" customWidth="1"/>
    <col min="6141" max="6141" width="11.33203125" customWidth="1"/>
    <col min="6142" max="6142" width="11.44140625" bestFit="1" customWidth="1"/>
    <col min="6143" max="6143" width="13.33203125" bestFit="1" customWidth="1"/>
    <col min="6145" max="6145" width="9.88671875" bestFit="1" customWidth="1"/>
    <col min="6146" max="6146" width="11.6640625" bestFit="1" customWidth="1"/>
    <col min="6392" max="6392" width="21.109375" customWidth="1"/>
    <col min="6393" max="6393" width="11.88671875" customWidth="1"/>
    <col min="6394" max="6394" width="11.6640625" bestFit="1" customWidth="1"/>
    <col min="6395" max="6395" width="11.33203125" customWidth="1"/>
    <col min="6396" max="6396" width="11.109375" customWidth="1"/>
    <col min="6397" max="6397" width="11.33203125" customWidth="1"/>
    <col min="6398" max="6398" width="11.44140625" bestFit="1" customWidth="1"/>
    <col min="6399" max="6399" width="13.33203125" bestFit="1" customWidth="1"/>
    <col min="6401" max="6401" width="9.88671875" bestFit="1" customWidth="1"/>
    <col min="6402" max="6402" width="11.6640625" bestFit="1" customWidth="1"/>
    <col min="6648" max="6648" width="21.109375" customWidth="1"/>
    <col min="6649" max="6649" width="11.88671875" customWidth="1"/>
    <col min="6650" max="6650" width="11.6640625" bestFit="1" customWidth="1"/>
    <col min="6651" max="6651" width="11.33203125" customWidth="1"/>
    <col min="6652" max="6652" width="11.109375" customWidth="1"/>
    <col min="6653" max="6653" width="11.33203125" customWidth="1"/>
    <col min="6654" max="6654" width="11.44140625" bestFit="1" customWidth="1"/>
    <col min="6655" max="6655" width="13.33203125" bestFit="1" customWidth="1"/>
    <col min="6657" max="6657" width="9.88671875" bestFit="1" customWidth="1"/>
    <col min="6658" max="6658" width="11.6640625" bestFit="1" customWidth="1"/>
    <col min="6904" max="6904" width="21.109375" customWidth="1"/>
    <col min="6905" max="6905" width="11.88671875" customWidth="1"/>
    <col min="6906" max="6906" width="11.6640625" bestFit="1" customWidth="1"/>
    <col min="6907" max="6907" width="11.33203125" customWidth="1"/>
    <col min="6908" max="6908" width="11.109375" customWidth="1"/>
    <col min="6909" max="6909" width="11.33203125" customWidth="1"/>
    <col min="6910" max="6910" width="11.44140625" bestFit="1" customWidth="1"/>
    <col min="6911" max="6911" width="13.33203125" bestFit="1" customWidth="1"/>
    <col min="6913" max="6913" width="9.88671875" bestFit="1" customWidth="1"/>
    <col min="6914" max="6914" width="11.6640625" bestFit="1" customWidth="1"/>
    <col min="7160" max="7160" width="21.109375" customWidth="1"/>
    <col min="7161" max="7161" width="11.88671875" customWidth="1"/>
    <col min="7162" max="7162" width="11.6640625" bestFit="1" customWidth="1"/>
    <col min="7163" max="7163" width="11.33203125" customWidth="1"/>
    <col min="7164" max="7164" width="11.109375" customWidth="1"/>
    <col min="7165" max="7165" width="11.33203125" customWidth="1"/>
    <col min="7166" max="7166" width="11.44140625" bestFit="1" customWidth="1"/>
    <col min="7167" max="7167" width="13.33203125" bestFit="1" customWidth="1"/>
    <col min="7169" max="7169" width="9.88671875" bestFit="1" customWidth="1"/>
    <col min="7170" max="7170" width="11.6640625" bestFit="1" customWidth="1"/>
    <col min="7416" max="7416" width="21.109375" customWidth="1"/>
    <col min="7417" max="7417" width="11.88671875" customWidth="1"/>
    <col min="7418" max="7418" width="11.6640625" bestFit="1" customWidth="1"/>
    <col min="7419" max="7419" width="11.33203125" customWidth="1"/>
    <col min="7420" max="7420" width="11.109375" customWidth="1"/>
    <col min="7421" max="7421" width="11.33203125" customWidth="1"/>
    <col min="7422" max="7422" width="11.44140625" bestFit="1" customWidth="1"/>
    <col min="7423" max="7423" width="13.33203125" bestFit="1" customWidth="1"/>
    <col min="7425" max="7425" width="9.88671875" bestFit="1" customWidth="1"/>
    <col min="7426" max="7426" width="11.6640625" bestFit="1" customWidth="1"/>
    <col min="7672" max="7672" width="21.109375" customWidth="1"/>
    <col min="7673" max="7673" width="11.88671875" customWidth="1"/>
    <col min="7674" max="7674" width="11.6640625" bestFit="1" customWidth="1"/>
    <col min="7675" max="7675" width="11.33203125" customWidth="1"/>
    <col min="7676" max="7676" width="11.109375" customWidth="1"/>
    <col min="7677" max="7677" width="11.33203125" customWidth="1"/>
    <col min="7678" max="7678" width="11.44140625" bestFit="1" customWidth="1"/>
    <col min="7679" max="7679" width="13.33203125" bestFit="1" customWidth="1"/>
    <col min="7681" max="7681" width="9.88671875" bestFit="1" customWidth="1"/>
    <col min="7682" max="7682" width="11.6640625" bestFit="1" customWidth="1"/>
    <col min="7928" max="7928" width="21.109375" customWidth="1"/>
    <col min="7929" max="7929" width="11.88671875" customWidth="1"/>
    <col min="7930" max="7930" width="11.6640625" bestFit="1" customWidth="1"/>
    <col min="7931" max="7931" width="11.33203125" customWidth="1"/>
    <col min="7932" max="7932" width="11.109375" customWidth="1"/>
    <col min="7933" max="7933" width="11.33203125" customWidth="1"/>
    <col min="7934" max="7934" width="11.44140625" bestFit="1" customWidth="1"/>
    <col min="7935" max="7935" width="13.33203125" bestFit="1" customWidth="1"/>
    <col min="7937" max="7937" width="9.88671875" bestFit="1" customWidth="1"/>
    <col min="7938" max="7938" width="11.6640625" bestFit="1" customWidth="1"/>
    <col min="8184" max="8184" width="21.109375" customWidth="1"/>
    <col min="8185" max="8185" width="11.88671875" customWidth="1"/>
    <col min="8186" max="8186" width="11.6640625" bestFit="1" customWidth="1"/>
    <col min="8187" max="8187" width="11.33203125" customWidth="1"/>
    <col min="8188" max="8188" width="11.109375" customWidth="1"/>
    <col min="8189" max="8189" width="11.33203125" customWidth="1"/>
    <col min="8190" max="8190" width="11.44140625" bestFit="1" customWidth="1"/>
    <col min="8191" max="8191" width="13.33203125" bestFit="1" customWidth="1"/>
    <col min="8193" max="8193" width="9.88671875" bestFit="1" customWidth="1"/>
    <col min="8194" max="8194" width="11.6640625" bestFit="1" customWidth="1"/>
    <col min="8440" max="8440" width="21.109375" customWidth="1"/>
    <col min="8441" max="8441" width="11.88671875" customWidth="1"/>
    <col min="8442" max="8442" width="11.6640625" bestFit="1" customWidth="1"/>
    <col min="8443" max="8443" width="11.33203125" customWidth="1"/>
    <col min="8444" max="8444" width="11.109375" customWidth="1"/>
    <col min="8445" max="8445" width="11.33203125" customWidth="1"/>
    <col min="8446" max="8446" width="11.44140625" bestFit="1" customWidth="1"/>
    <col min="8447" max="8447" width="13.33203125" bestFit="1" customWidth="1"/>
    <col min="8449" max="8449" width="9.88671875" bestFit="1" customWidth="1"/>
    <col min="8450" max="8450" width="11.6640625" bestFit="1" customWidth="1"/>
    <col min="8696" max="8696" width="21.109375" customWidth="1"/>
    <col min="8697" max="8697" width="11.88671875" customWidth="1"/>
    <col min="8698" max="8698" width="11.6640625" bestFit="1" customWidth="1"/>
    <col min="8699" max="8699" width="11.33203125" customWidth="1"/>
    <col min="8700" max="8700" width="11.109375" customWidth="1"/>
    <col min="8701" max="8701" width="11.33203125" customWidth="1"/>
    <col min="8702" max="8702" width="11.44140625" bestFit="1" customWidth="1"/>
    <col min="8703" max="8703" width="13.33203125" bestFit="1" customWidth="1"/>
    <col min="8705" max="8705" width="9.88671875" bestFit="1" customWidth="1"/>
    <col min="8706" max="8706" width="11.6640625" bestFit="1" customWidth="1"/>
    <col min="8952" max="8952" width="21.109375" customWidth="1"/>
    <col min="8953" max="8953" width="11.88671875" customWidth="1"/>
    <col min="8954" max="8954" width="11.6640625" bestFit="1" customWidth="1"/>
    <col min="8955" max="8955" width="11.33203125" customWidth="1"/>
    <col min="8956" max="8956" width="11.109375" customWidth="1"/>
    <col min="8957" max="8957" width="11.33203125" customWidth="1"/>
    <col min="8958" max="8958" width="11.44140625" bestFit="1" customWidth="1"/>
    <col min="8959" max="8959" width="13.33203125" bestFit="1" customWidth="1"/>
    <col min="8961" max="8961" width="9.88671875" bestFit="1" customWidth="1"/>
    <col min="8962" max="8962" width="11.6640625" bestFit="1" customWidth="1"/>
    <col min="9208" max="9208" width="21.109375" customWidth="1"/>
    <col min="9209" max="9209" width="11.88671875" customWidth="1"/>
    <col min="9210" max="9210" width="11.6640625" bestFit="1" customWidth="1"/>
    <col min="9211" max="9211" width="11.33203125" customWidth="1"/>
    <col min="9212" max="9212" width="11.109375" customWidth="1"/>
    <col min="9213" max="9213" width="11.33203125" customWidth="1"/>
    <col min="9214" max="9214" width="11.44140625" bestFit="1" customWidth="1"/>
    <col min="9215" max="9215" width="13.33203125" bestFit="1" customWidth="1"/>
    <col min="9217" max="9217" width="9.88671875" bestFit="1" customWidth="1"/>
    <col min="9218" max="9218" width="11.6640625" bestFit="1" customWidth="1"/>
    <col min="9464" max="9464" width="21.109375" customWidth="1"/>
    <col min="9465" max="9465" width="11.88671875" customWidth="1"/>
    <col min="9466" max="9466" width="11.6640625" bestFit="1" customWidth="1"/>
    <col min="9467" max="9467" width="11.33203125" customWidth="1"/>
    <col min="9468" max="9468" width="11.109375" customWidth="1"/>
    <col min="9469" max="9469" width="11.33203125" customWidth="1"/>
    <col min="9470" max="9470" width="11.44140625" bestFit="1" customWidth="1"/>
    <col min="9471" max="9471" width="13.33203125" bestFit="1" customWidth="1"/>
    <col min="9473" max="9473" width="9.88671875" bestFit="1" customWidth="1"/>
    <col min="9474" max="9474" width="11.6640625" bestFit="1" customWidth="1"/>
    <col min="9720" max="9720" width="21.109375" customWidth="1"/>
    <col min="9721" max="9721" width="11.88671875" customWidth="1"/>
    <col min="9722" max="9722" width="11.6640625" bestFit="1" customWidth="1"/>
    <col min="9723" max="9723" width="11.33203125" customWidth="1"/>
    <col min="9724" max="9724" width="11.109375" customWidth="1"/>
    <col min="9725" max="9725" width="11.33203125" customWidth="1"/>
    <col min="9726" max="9726" width="11.44140625" bestFit="1" customWidth="1"/>
    <col min="9727" max="9727" width="13.33203125" bestFit="1" customWidth="1"/>
    <col min="9729" max="9729" width="9.88671875" bestFit="1" customWidth="1"/>
    <col min="9730" max="9730" width="11.6640625" bestFit="1" customWidth="1"/>
    <col min="9976" max="9976" width="21.109375" customWidth="1"/>
    <col min="9977" max="9977" width="11.88671875" customWidth="1"/>
    <col min="9978" max="9978" width="11.6640625" bestFit="1" customWidth="1"/>
    <col min="9979" max="9979" width="11.33203125" customWidth="1"/>
    <col min="9980" max="9980" width="11.109375" customWidth="1"/>
    <col min="9981" max="9981" width="11.33203125" customWidth="1"/>
    <col min="9982" max="9982" width="11.44140625" bestFit="1" customWidth="1"/>
    <col min="9983" max="9983" width="13.33203125" bestFit="1" customWidth="1"/>
    <col min="9985" max="9985" width="9.88671875" bestFit="1" customWidth="1"/>
    <col min="9986" max="9986" width="11.6640625" bestFit="1" customWidth="1"/>
    <col min="10232" max="10232" width="21.109375" customWidth="1"/>
    <col min="10233" max="10233" width="11.88671875" customWidth="1"/>
    <col min="10234" max="10234" width="11.6640625" bestFit="1" customWidth="1"/>
    <col min="10235" max="10235" width="11.33203125" customWidth="1"/>
    <col min="10236" max="10236" width="11.109375" customWidth="1"/>
    <col min="10237" max="10237" width="11.33203125" customWidth="1"/>
    <col min="10238" max="10238" width="11.44140625" bestFit="1" customWidth="1"/>
    <col min="10239" max="10239" width="13.33203125" bestFit="1" customWidth="1"/>
    <col min="10241" max="10241" width="9.88671875" bestFit="1" customWidth="1"/>
    <col min="10242" max="10242" width="11.6640625" bestFit="1" customWidth="1"/>
    <col min="10488" max="10488" width="21.109375" customWidth="1"/>
    <col min="10489" max="10489" width="11.88671875" customWidth="1"/>
    <col min="10490" max="10490" width="11.6640625" bestFit="1" customWidth="1"/>
    <col min="10491" max="10491" width="11.33203125" customWidth="1"/>
    <col min="10492" max="10492" width="11.109375" customWidth="1"/>
    <col min="10493" max="10493" width="11.33203125" customWidth="1"/>
    <col min="10494" max="10494" width="11.44140625" bestFit="1" customWidth="1"/>
    <col min="10495" max="10495" width="13.33203125" bestFit="1" customWidth="1"/>
    <col min="10497" max="10497" width="9.88671875" bestFit="1" customWidth="1"/>
    <col min="10498" max="10498" width="11.6640625" bestFit="1" customWidth="1"/>
    <col min="10744" max="10744" width="21.109375" customWidth="1"/>
    <col min="10745" max="10745" width="11.88671875" customWidth="1"/>
    <col min="10746" max="10746" width="11.6640625" bestFit="1" customWidth="1"/>
    <col min="10747" max="10747" width="11.33203125" customWidth="1"/>
    <col min="10748" max="10748" width="11.109375" customWidth="1"/>
    <col min="10749" max="10749" width="11.33203125" customWidth="1"/>
    <col min="10750" max="10750" width="11.44140625" bestFit="1" customWidth="1"/>
    <col min="10751" max="10751" width="13.33203125" bestFit="1" customWidth="1"/>
    <col min="10753" max="10753" width="9.88671875" bestFit="1" customWidth="1"/>
    <col min="10754" max="10754" width="11.6640625" bestFit="1" customWidth="1"/>
    <col min="11000" max="11000" width="21.109375" customWidth="1"/>
    <col min="11001" max="11001" width="11.88671875" customWidth="1"/>
    <col min="11002" max="11002" width="11.6640625" bestFit="1" customWidth="1"/>
    <col min="11003" max="11003" width="11.33203125" customWidth="1"/>
    <col min="11004" max="11004" width="11.109375" customWidth="1"/>
    <col min="11005" max="11005" width="11.33203125" customWidth="1"/>
    <col min="11006" max="11006" width="11.44140625" bestFit="1" customWidth="1"/>
    <col min="11007" max="11007" width="13.33203125" bestFit="1" customWidth="1"/>
    <col min="11009" max="11009" width="9.88671875" bestFit="1" customWidth="1"/>
    <col min="11010" max="11010" width="11.6640625" bestFit="1" customWidth="1"/>
    <col min="11256" max="11256" width="21.109375" customWidth="1"/>
    <col min="11257" max="11257" width="11.88671875" customWidth="1"/>
    <col min="11258" max="11258" width="11.6640625" bestFit="1" customWidth="1"/>
    <col min="11259" max="11259" width="11.33203125" customWidth="1"/>
    <col min="11260" max="11260" width="11.109375" customWidth="1"/>
    <col min="11261" max="11261" width="11.33203125" customWidth="1"/>
    <col min="11262" max="11262" width="11.44140625" bestFit="1" customWidth="1"/>
    <col min="11263" max="11263" width="13.33203125" bestFit="1" customWidth="1"/>
    <col min="11265" max="11265" width="9.88671875" bestFit="1" customWidth="1"/>
    <col min="11266" max="11266" width="11.6640625" bestFit="1" customWidth="1"/>
    <col min="11512" max="11512" width="21.109375" customWidth="1"/>
    <col min="11513" max="11513" width="11.88671875" customWidth="1"/>
    <col min="11514" max="11514" width="11.6640625" bestFit="1" customWidth="1"/>
    <col min="11515" max="11515" width="11.33203125" customWidth="1"/>
    <col min="11516" max="11516" width="11.109375" customWidth="1"/>
    <col min="11517" max="11517" width="11.33203125" customWidth="1"/>
    <col min="11518" max="11518" width="11.44140625" bestFit="1" customWidth="1"/>
    <col min="11519" max="11519" width="13.33203125" bestFit="1" customWidth="1"/>
    <col min="11521" max="11521" width="9.88671875" bestFit="1" customWidth="1"/>
    <col min="11522" max="11522" width="11.6640625" bestFit="1" customWidth="1"/>
    <col min="11768" max="11768" width="21.109375" customWidth="1"/>
    <col min="11769" max="11769" width="11.88671875" customWidth="1"/>
    <col min="11770" max="11770" width="11.6640625" bestFit="1" customWidth="1"/>
    <col min="11771" max="11771" width="11.33203125" customWidth="1"/>
    <col min="11772" max="11772" width="11.109375" customWidth="1"/>
    <col min="11773" max="11773" width="11.33203125" customWidth="1"/>
    <col min="11774" max="11774" width="11.44140625" bestFit="1" customWidth="1"/>
    <col min="11775" max="11775" width="13.33203125" bestFit="1" customWidth="1"/>
    <col min="11777" max="11777" width="9.88671875" bestFit="1" customWidth="1"/>
    <col min="11778" max="11778" width="11.6640625" bestFit="1" customWidth="1"/>
    <col min="12024" max="12024" width="21.109375" customWidth="1"/>
    <col min="12025" max="12025" width="11.88671875" customWidth="1"/>
    <col min="12026" max="12026" width="11.6640625" bestFit="1" customWidth="1"/>
    <col min="12027" max="12027" width="11.33203125" customWidth="1"/>
    <col min="12028" max="12028" width="11.109375" customWidth="1"/>
    <col min="12029" max="12029" width="11.33203125" customWidth="1"/>
    <col min="12030" max="12030" width="11.44140625" bestFit="1" customWidth="1"/>
    <col min="12031" max="12031" width="13.33203125" bestFit="1" customWidth="1"/>
    <col min="12033" max="12033" width="9.88671875" bestFit="1" customWidth="1"/>
    <col min="12034" max="12034" width="11.6640625" bestFit="1" customWidth="1"/>
    <col min="12280" max="12280" width="21.109375" customWidth="1"/>
    <col min="12281" max="12281" width="11.88671875" customWidth="1"/>
    <col min="12282" max="12282" width="11.6640625" bestFit="1" customWidth="1"/>
    <col min="12283" max="12283" width="11.33203125" customWidth="1"/>
    <col min="12284" max="12284" width="11.109375" customWidth="1"/>
    <col min="12285" max="12285" width="11.33203125" customWidth="1"/>
    <col min="12286" max="12286" width="11.44140625" bestFit="1" customWidth="1"/>
    <col min="12287" max="12287" width="13.33203125" bestFit="1" customWidth="1"/>
    <col min="12289" max="12289" width="9.88671875" bestFit="1" customWidth="1"/>
    <col min="12290" max="12290" width="11.6640625" bestFit="1" customWidth="1"/>
    <col min="12536" max="12536" width="21.109375" customWidth="1"/>
    <col min="12537" max="12537" width="11.88671875" customWidth="1"/>
    <col min="12538" max="12538" width="11.6640625" bestFit="1" customWidth="1"/>
    <col min="12539" max="12539" width="11.33203125" customWidth="1"/>
    <col min="12540" max="12540" width="11.109375" customWidth="1"/>
    <col min="12541" max="12541" width="11.33203125" customWidth="1"/>
    <col min="12542" max="12542" width="11.44140625" bestFit="1" customWidth="1"/>
    <col min="12543" max="12543" width="13.33203125" bestFit="1" customWidth="1"/>
    <col min="12545" max="12545" width="9.88671875" bestFit="1" customWidth="1"/>
    <col min="12546" max="12546" width="11.6640625" bestFit="1" customWidth="1"/>
    <col min="12792" max="12792" width="21.109375" customWidth="1"/>
    <col min="12793" max="12793" width="11.88671875" customWidth="1"/>
    <col min="12794" max="12794" width="11.6640625" bestFit="1" customWidth="1"/>
    <col min="12795" max="12795" width="11.33203125" customWidth="1"/>
    <col min="12796" max="12796" width="11.109375" customWidth="1"/>
    <col min="12797" max="12797" width="11.33203125" customWidth="1"/>
    <col min="12798" max="12798" width="11.44140625" bestFit="1" customWidth="1"/>
    <col min="12799" max="12799" width="13.33203125" bestFit="1" customWidth="1"/>
    <col min="12801" max="12801" width="9.88671875" bestFit="1" customWidth="1"/>
    <col min="12802" max="12802" width="11.6640625" bestFit="1" customWidth="1"/>
    <col min="13048" max="13048" width="21.109375" customWidth="1"/>
    <col min="13049" max="13049" width="11.88671875" customWidth="1"/>
    <col min="13050" max="13050" width="11.6640625" bestFit="1" customWidth="1"/>
    <col min="13051" max="13051" width="11.33203125" customWidth="1"/>
    <col min="13052" max="13052" width="11.109375" customWidth="1"/>
    <col min="13053" max="13053" width="11.33203125" customWidth="1"/>
    <col min="13054" max="13054" width="11.44140625" bestFit="1" customWidth="1"/>
    <col min="13055" max="13055" width="13.33203125" bestFit="1" customWidth="1"/>
    <col min="13057" max="13057" width="9.88671875" bestFit="1" customWidth="1"/>
    <col min="13058" max="13058" width="11.6640625" bestFit="1" customWidth="1"/>
    <col min="13304" max="13304" width="21.109375" customWidth="1"/>
    <col min="13305" max="13305" width="11.88671875" customWidth="1"/>
    <col min="13306" max="13306" width="11.6640625" bestFit="1" customWidth="1"/>
    <col min="13307" max="13307" width="11.33203125" customWidth="1"/>
    <col min="13308" max="13308" width="11.109375" customWidth="1"/>
    <col min="13309" max="13309" width="11.33203125" customWidth="1"/>
    <col min="13310" max="13310" width="11.44140625" bestFit="1" customWidth="1"/>
    <col min="13311" max="13311" width="13.33203125" bestFit="1" customWidth="1"/>
    <col min="13313" max="13313" width="9.88671875" bestFit="1" customWidth="1"/>
    <col min="13314" max="13314" width="11.6640625" bestFit="1" customWidth="1"/>
    <col min="13560" max="13560" width="21.109375" customWidth="1"/>
    <col min="13561" max="13561" width="11.88671875" customWidth="1"/>
    <col min="13562" max="13562" width="11.6640625" bestFit="1" customWidth="1"/>
    <col min="13563" max="13563" width="11.33203125" customWidth="1"/>
    <col min="13564" max="13564" width="11.109375" customWidth="1"/>
    <col min="13565" max="13565" width="11.33203125" customWidth="1"/>
    <col min="13566" max="13566" width="11.44140625" bestFit="1" customWidth="1"/>
    <col min="13567" max="13567" width="13.33203125" bestFit="1" customWidth="1"/>
    <col min="13569" max="13569" width="9.88671875" bestFit="1" customWidth="1"/>
    <col min="13570" max="13570" width="11.6640625" bestFit="1" customWidth="1"/>
    <col min="13816" max="13816" width="21.109375" customWidth="1"/>
    <col min="13817" max="13817" width="11.88671875" customWidth="1"/>
    <col min="13818" max="13818" width="11.6640625" bestFit="1" customWidth="1"/>
    <col min="13819" max="13819" width="11.33203125" customWidth="1"/>
    <col min="13820" max="13820" width="11.109375" customWidth="1"/>
    <col min="13821" max="13821" width="11.33203125" customWidth="1"/>
    <col min="13822" max="13822" width="11.44140625" bestFit="1" customWidth="1"/>
    <col min="13823" max="13823" width="13.33203125" bestFit="1" customWidth="1"/>
    <col min="13825" max="13825" width="9.88671875" bestFit="1" customWidth="1"/>
    <col min="13826" max="13826" width="11.6640625" bestFit="1" customWidth="1"/>
    <col min="14072" max="14072" width="21.109375" customWidth="1"/>
    <col min="14073" max="14073" width="11.88671875" customWidth="1"/>
    <col min="14074" max="14074" width="11.6640625" bestFit="1" customWidth="1"/>
    <col min="14075" max="14075" width="11.33203125" customWidth="1"/>
    <col min="14076" max="14076" width="11.109375" customWidth="1"/>
    <col min="14077" max="14077" width="11.33203125" customWidth="1"/>
    <col min="14078" max="14078" width="11.44140625" bestFit="1" customWidth="1"/>
    <col min="14079" max="14079" width="13.33203125" bestFit="1" customWidth="1"/>
    <col min="14081" max="14081" width="9.88671875" bestFit="1" customWidth="1"/>
    <col min="14082" max="14082" width="11.6640625" bestFit="1" customWidth="1"/>
    <col min="14328" max="14328" width="21.109375" customWidth="1"/>
    <col min="14329" max="14329" width="11.88671875" customWidth="1"/>
    <col min="14330" max="14330" width="11.6640625" bestFit="1" customWidth="1"/>
    <col min="14331" max="14331" width="11.33203125" customWidth="1"/>
    <col min="14332" max="14332" width="11.109375" customWidth="1"/>
    <col min="14333" max="14333" width="11.33203125" customWidth="1"/>
    <col min="14334" max="14334" width="11.44140625" bestFit="1" customWidth="1"/>
    <col min="14335" max="14335" width="13.33203125" bestFit="1" customWidth="1"/>
    <col min="14337" max="14337" width="9.88671875" bestFit="1" customWidth="1"/>
    <col min="14338" max="14338" width="11.6640625" bestFit="1" customWidth="1"/>
    <col min="14584" max="14584" width="21.109375" customWidth="1"/>
    <col min="14585" max="14585" width="11.88671875" customWidth="1"/>
    <col min="14586" max="14586" width="11.6640625" bestFit="1" customWidth="1"/>
    <col min="14587" max="14587" width="11.33203125" customWidth="1"/>
    <col min="14588" max="14588" width="11.109375" customWidth="1"/>
    <col min="14589" max="14589" width="11.33203125" customWidth="1"/>
    <col min="14590" max="14590" width="11.44140625" bestFit="1" customWidth="1"/>
    <col min="14591" max="14591" width="13.33203125" bestFit="1" customWidth="1"/>
    <col min="14593" max="14593" width="9.88671875" bestFit="1" customWidth="1"/>
    <col min="14594" max="14594" width="11.6640625" bestFit="1" customWidth="1"/>
    <col min="14840" max="14840" width="21.109375" customWidth="1"/>
    <col min="14841" max="14841" width="11.88671875" customWidth="1"/>
    <col min="14842" max="14842" width="11.6640625" bestFit="1" customWidth="1"/>
    <col min="14843" max="14843" width="11.33203125" customWidth="1"/>
    <col min="14844" max="14844" width="11.109375" customWidth="1"/>
    <col min="14845" max="14845" width="11.33203125" customWidth="1"/>
    <col min="14846" max="14846" width="11.44140625" bestFit="1" customWidth="1"/>
    <col min="14847" max="14847" width="13.33203125" bestFit="1" customWidth="1"/>
    <col min="14849" max="14849" width="9.88671875" bestFit="1" customWidth="1"/>
    <col min="14850" max="14850" width="11.6640625" bestFit="1" customWidth="1"/>
    <col min="15096" max="15096" width="21.109375" customWidth="1"/>
    <col min="15097" max="15097" width="11.88671875" customWidth="1"/>
    <col min="15098" max="15098" width="11.6640625" bestFit="1" customWidth="1"/>
    <col min="15099" max="15099" width="11.33203125" customWidth="1"/>
    <col min="15100" max="15100" width="11.109375" customWidth="1"/>
    <col min="15101" max="15101" width="11.33203125" customWidth="1"/>
    <col min="15102" max="15102" width="11.44140625" bestFit="1" customWidth="1"/>
    <col min="15103" max="15103" width="13.33203125" bestFit="1" customWidth="1"/>
    <col min="15105" max="15105" width="9.88671875" bestFit="1" customWidth="1"/>
    <col min="15106" max="15106" width="11.6640625" bestFit="1" customWidth="1"/>
    <col min="15352" max="15352" width="21.109375" customWidth="1"/>
    <col min="15353" max="15353" width="11.88671875" customWidth="1"/>
    <col min="15354" max="15354" width="11.6640625" bestFit="1" customWidth="1"/>
    <col min="15355" max="15355" width="11.33203125" customWidth="1"/>
    <col min="15356" max="15356" width="11.109375" customWidth="1"/>
    <col min="15357" max="15357" width="11.33203125" customWidth="1"/>
    <col min="15358" max="15358" width="11.44140625" bestFit="1" customWidth="1"/>
    <col min="15359" max="15359" width="13.33203125" bestFit="1" customWidth="1"/>
    <col min="15361" max="15361" width="9.88671875" bestFit="1" customWidth="1"/>
    <col min="15362" max="15362" width="11.6640625" bestFit="1" customWidth="1"/>
    <col min="15608" max="15608" width="21.109375" customWidth="1"/>
    <col min="15609" max="15609" width="11.88671875" customWidth="1"/>
    <col min="15610" max="15610" width="11.6640625" bestFit="1" customWidth="1"/>
    <col min="15611" max="15611" width="11.33203125" customWidth="1"/>
    <col min="15612" max="15612" width="11.109375" customWidth="1"/>
    <col min="15613" max="15613" width="11.33203125" customWidth="1"/>
    <col min="15614" max="15614" width="11.44140625" bestFit="1" customWidth="1"/>
    <col min="15615" max="15615" width="13.33203125" bestFit="1" customWidth="1"/>
    <col min="15617" max="15617" width="9.88671875" bestFit="1" customWidth="1"/>
    <col min="15618" max="15618" width="11.6640625" bestFit="1" customWidth="1"/>
    <col min="15864" max="15864" width="21.109375" customWidth="1"/>
    <col min="15865" max="15865" width="11.88671875" customWidth="1"/>
    <col min="15866" max="15866" width="11.6640625" bestFit="1" customWidth="1"/>
    <col min="15867" max="15867" width="11.33203125" customWidth="1"/>
    <col min="15868" max="15868" width="11.109375" customWidth="1"/>
    <col min="15869" max="15869" width="11.33203125" customWidth="1"/>
    <col min="15870" max="15870" width="11.44140625" bestFit="1" customWidth="1"/>
    <col min="15871" max="15871" width="13.33203125" bestFit="1" customWidth="1"/>
    <col min="15873" max="15873" width="9.88671875" bestFit="1" customWidth="1"/>
    <col min="15874" max="15874" width="11.6640625" bestFit="1" customWidth="1"/>
    <col min="16120" max="16120" width="21.109375" customWidth="1"/>
    <col min="16121" max="16121" width="11.88671875" customWidth="1"/>
    <col min="16122" max="16122" width="11.6640625" bestFit="1" customWidth="1"/>
    <col min="16123" max="16123" width="11.33203125" customWidth="1"/>
    <col min="16124" max="16124" width="11.109375" customWidth="1"/>
    <col min="16125" max="16125" width="11.33203125" customWidth="1"/>
    <col min="16126" max="16126" width="11.44140625" bestFit="1" customWidth="1"/>
    <col min="16127" max="16127" width="13.33203125" bestFit="1" customWidth="1"/>
    <col min="16129" max="16129" width="9.88671875" bestFit="1" customWidth="1"/>
    <col min="16130" max="16130" width="11.6640625" bestFit="1" customWidth="1"/>
  </cols>
  <sheetData>
    <row r="1" spans="1:16" x14ac:dyDescent="0.3">
      <c r="A1" s="324">
        <f>'Rental Income'!B1</f>
        <v>0</v>
      </c>
      <c r="B1" s="324"/>
      <c r="C1" s="324"/>
      <c r="D1" s="324"/>
      <c r="E1" s="324"/>
      <c r="F1" s="324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7.399999999999999" customHeight="1" x14ac:dyDescent="0.3">
      <c r="A2" s="324" t="s">
        <v>210</v>
      </c>
      <c r="B2" s="324"/>
      <c r="C2" s="326"/>
      <c r="D2" s="326"/>
      <c r="E2" s="326"/>
      <c r="F2" s="326"/>
      <c r="G2" s="327"/>
      <c r="H2" s="327"/>
      <c r="I2" s="327"/>
      <c r="J2" s="327"/>
      <c r="K2" s="327"/>
      <c r="L2" s="327"/>
      <c r="M2" s="327"/>
      <c r="N2" s="327"/>
      <c r="O2" s="327"/>
      <c r="P2" s="327"/>
    </row>
    <row r="3" spans="1:16" ht="15" thickBot="1" x14ac:dyDescent="0.35">
      <c r="A3" s="102" t="s">
        <v>188</v>
      </c>
      <c r="B3" s="258"/>
      <c r="C3" s="163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</row>
    <row r="4" spans="1:16" ht="15" thickBot="1" x14ac:dyDescent="0.35">
      <c r="A4" s="103" t="s">
        <v>146</v>
      </c>
      <c r="B4" s="258"/>
      <c r="C4" s="91"/>
      <c r="D4" s="261" t="s">
        <v>211</v>
      </c>
      <c r="E4" s="262"/>
      <c r="F4" s="263"/>
      <c r="P4" s="92"/>
    </row>
    <row r="5" spans="1:16" ht="35.4" x14ac:dyDescent="0.3">
      <c r="A5" s="245" t="s">
        <v>189</v>
      </c>
      <c r="B5" s="259"/>
      <c r="C5" s="91"/>
      <c r="P5" s="92"/>
    </row>
    <row r="6" spans="1:16" ht="35.4" x14ac:dyDescent="0.3">
      <c r="A6" s="245" t="s">
        <v>197</v>
      </c>
      <c r="B6" s="259"/>
      <c r="C6" s="9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99"/>
    </row>
    <row r="7" spans="1:16" x14ac:dyDescent="0.3">
      <c r="A7" s="104"/>
      <c r="B7" s="246" t="s">
        <v>187</v>
      </c>
      <c r="C7" s="260" t="s">
        <v>95</v>
      </c>
      <c r="D7" s="260" t="s">
        <v>96</v>
      </c>
      <c r="E7" s="260" t="s">
        <v>97</v>
      </c>
      <c r="F7" s="260" t="s">
        <v>98</v>
      </c>
      <c r="G7" s="260" t="s">
        <v>200</v>
      </c>
      <c r="H7" s="260" t="s">
        <v>201</v>
      </c>
      <c r="I7" s="260" t="s">
        <v>202</v>
      </c>
      <c r="J7" s="260" t="s">
        <v>203</v>
      </c>
      <c r="K7" s="260" t="s">
        <v>204</v>
      </c>
      <c r="L7" s="260" t="s">
        <v>205</v>
      </c>
      <c r="M7" s="260" t="s">
        <v>206</v>
      </c>
      <c r="N7" s="260" t="s">
        <v>207</v>
      </c>
      <c r="O7" s="260" t="s">
        <v>208</v>
      </c>
      <c r="P7" s="260" t="s">
        <v>209</v>
      </c>
    </row>
    <row r="8" spans="1:16" x14ac:dyDescent="0.3">
      <c r="A8" s="105" t="s">
        <v>199</v>
      </c>
      <c r="B8" s="247">
        <f>'Rental Income'!F17</f>
        <v>0</v>
      </c>
      <c r="C8" s="249">
        <f>B8*(1+$B$3)</f>
        <v>0</v>
      </c>
      <c r="D8" s="249">
        <f t="shared" ref="D8:F8" si="0">C8*(1+$B$3)</f>
        <v>0</v>
      </c>
      <c r="E8" s="249">
        <f t="shared" si="0"/>
        <v>0</v>
      </c>
      <c r="F8" s="249">
        <f t="shared" si="0"/>
        <v>0</v>
      </c>
      <c r="G8" s="249">
        <f t="shared" ref="G8:P8" si="1">F8*(1+$B$3)</f>
        <v>0</v>
      </c>
      <c r="H8" s="249">
        <f t="shared" si="1"/>
        <v>0</v>
      </c>
      <c r="I8" s="249">
        <f t="shared" si="1"/>
        <v>0</v>
      </c>
      <c r="J8" s="249">
        <f t="shared" si="1"/>
        <v>0</v>
      </c>
      <c r="K8" s="249">
        <f t="shared" si="1"/>
        <v>0</v>
      </c>
      <c r="L8" s="249">
        <f t="shared" si="1"/>
        <v>0</v>
      </c>
      <c r="M8" s="249">
        <f t="shared" si="1"/>
        <v>0</v>
      </c>
      <c r="N8" s="249">
        <f t="shared" si="1"/>
        <v>0</v>
      </c>
      <c r="O8" s="249">
        <f t="shared" si="1"/>
        <v>0</v>
      </c>
      <c r="P8" s="249">
        <f t="shared" si="1"/>
        <v>0</v>
      </c>
    </row>
    <row r="9" spans="1:16" x14ac:dyDescent="0.3">
      <c r="A9" s="105" t="s">
        <v>102</v>
      </c>
      <c r="B9" s="248"/>
      <c r="C9" s="256">
        <f>B9*(1+$B$3)</f>
        <v>0</v>
      </c>
      <c r="D9" s="256">
        <f t="shared" ref="D9:F9" si="2">C9*(1+$B$3)</f>
        <v>0</v>
      </c>
      <c r="E9" s="256">
        <f t="shared" si="2"/>
        <v>0</v>
      </c>
      <c r="F9" s="256">
        <f t="shared" si="2"/>
        <v>0</v>
      </c>
      <c r="G9" s="256">
        <f t="shared" ref="G9:P9" si="3">F9*(1+$B$3)</f>
        <v>0</v>
      </c>
      <c r="H9" s="256">
        <f t="shared" si="3"/>
        <v>0</v>
      </c>
      <c r="I9" s="256">
        <f t="shared" si="3"/>
        <v>0</v>
      </c>
      <c r="J9" s="256">
        <f t="shared" si="3"/>
        <v>0</v>
      </c>
      <c r="K9" s="256">
        <f t="shared" si="3"/>
        <v>0</v>
      </c>
      <c r="L9" s="256">
        <f t="shared" si="3"/>
        <v>0</v>
      </c>
      <c r="M9" s="256">
        <f t="shared" si="3"/>
        <v>0</v>
      </c>
      <c r="N9" s="256">
        <f t="shared" si="3"/>
        <v>0</v>
      </c>
      <c r="O9" s="256">
        <f t="shared" si="3"/>
        <v>0</v>
      </c>
      <c r="P9" s="256">
        <f t="shared" si="3"/>
        <v>0</v>
      </c>
    </row>
    <row r="10" spans="1:16" ht="24" customHeight="1" x14ac:dyDescent="0.3">
      <c r="A10" s="105" t="s">
        <v>191</v>
      </c>
      <c r="B10" s="249">
        <f>B8+B9</f>
        <v>0</v>
      </c>
      <c r="C10" s="249">
        <f>C8+C9</f>
        <v>0</v>
      </c>
      <c r="D10" s="249">
        <f t="shared" ref="D10:F10" si="4">D8+D9</f>
        <v>0</v>
      </c>
      <c r="E10" s="249">
        <f t="shared" si="4"/>
        <v>0</v>
      </c>
      <c r="F10" s="249">
        <f t="shared" si="4"/>
        <v>0</v>
      </c>
      <c r="G10" s="249">
        <f t="shared" ref="G10" si="5">G8+G9</f>
        <v>0</v>
      </c>
      <c r="H10" s="249">
        <f t="shared" ref="H10" si="6">H8+H9</f>
        <v>0</v>
      </c>
      <c r="I10" s="249">
        <f t="shared" ref="I10" si="7">I8+I9</f>
        <v>0</v>
      </c>
      <c r="J10" s="249">
        <f t="shared" ref="J10" si="8">J8+J9</f>
        <v>0</v>
      </c>
      <c r="K10" s="249">
        <f t="shared" ref="K10" si="9">K8+K9</f>
        <v>0</v>
      </c>
      <c r="L10" s="249">
        <f t="shared" ref="L10" si="10">L8+L9</f>
        <v>0</v>
      </c>
      <c r="M10" s="249">
        <f t="shared" ref="M10" si="11">M8+M9</f>
        <v>0</v>
      </c>
      <c r="N10" s="249">
        <f t="shared" ref="N10" si="12">N8+N9</f>
        <v>0</v>
      </c>
      <c r="O10" s="249">
        <f t="shared" ref="O10" si="13">O8+O9</f>
        <v>0</v>
      </c>
      <c r="P10" s="249">
        <f t="shared" ref="P10" si="14">P8+P9</f>
        <v>0</v>
      </c>
    </row>
    <row r="11" spans="1:16" x14ac:dyDescent="0.3">
      <c r="A11" s="105" t="s">
        <v>190</v>
      </c>
      <c r="B11" s="249">
        <f>B8*$B$5</f>
        <v>0</v>
      </c>
      <c r="C11" s="249">
        <f>C8*$B$5</f>
        <v>0</v>
      </c>
      <c r="D11" s="249">
        <f t="shared" ref="D11:F11" si="15">D8*$B$5</f>
        <v>0</v>
      </c>
      <c r="E11" s="249">
        <f t="shared" si="15"/>
        <v>0</v>
      </c>
      <c r="F11" s="249">
        <f t="shared" si="15"/>
        <v>0</v>
      </c>
      <c r="G11" s="249">
        <f t="shared" ref="G11:P11" si="16">G8*$B$5</f>
        <v>0</v>
      </c>
      <c r="H11" s="249">
        <f t="shared" si="16"/>
        <v>0</v>
      </c>
      <c r="I11" s="249">
        <f t="shared" si="16"/>
        <v>0</v>
      </c>
      <c r="J11" s="249">
        <f t="shared" si="16"/>
        <v>0</v>
      </c>
      <c r="K11" s="249">
        <f t="shared" si="16"/>
        <v>0</v>
      </c>
      <c r="L11" s="249">
        <f t="shared" si="16"/>
        <v>0</v>
      </c>
      <c r="M11" s="249">
        <f t="shared" si="16"/>
        <v>0</v>
      </c>
      <c r="N11" s="249">
        <f t="shared" si="16"/>
        <v>0</v>
      </c>
      <c r="O11" s="249">
        <f t="shared" si="16"/>
        <v>0</v>
      </c>
      <c r="P11" s="249">
        <f t="shared" si="16"/>
        <v>0</v>
      </c>
    </row>
    <row r="12" spans="1:16" x14ac:dyDescent="0.3">
      <c r="A12" s="107" t="s">
        <v>99</v>
      </c>
      <c r="B12" s="249">
        <f>B10-B11</f>
        <v>0</v>
      </c>
      <c r="C12" s="249">
        <f>C10-C11</f>
        <v>0</v>
      </c>
      <c r="D12" s="249">
        <f t="shared" ref="D12:F12" si="17">D10-D11</f>
        <v>0</v>
      </c>
      <c r="E12" s="249">
        <f t="shared" si="17"/>
        <v>0</v>
      </c>
      <c r="F12" s="249">
        <f t="shared" si="17"/>
        <v>0</v>
      </c>
      <c r="G12" s="249">
        <f t="shared" ref="G12" si="18">G10-G11</f>
        <v>0</v>
      </c>
      <c r="H12" s="249">
        <f t="shared" ref="H12" si="19">H10-H11</f>
        <v>0</v>
      </c>
      <c r="I12" s="249">
        <f t="shared" ref="I12" si="20">I10-I11</f>
        <v>0</v>
      </c>
      <c r="J12" s="249">
        <f t="shared" ref="J12" si="21">J10-J11</f>
        <v>0</v>
      </c>
      <c r="K12" s="249">
        <f t="shared" ref="K12" si="22">K10-K11</f>
        <v>0</v>
      </c>
      <c r="L12" s="249">
        <f t="shared" ref="L12" si="23">L10-L11</f>
        <v>0</v>
      </c>
      <c r="M12" s="249">
        <f t="shared" ref="M12" si="24">M10-M11</f>
        <v>0</v>
      </c>
      <c r="N12" s="249">
        <f t="shared" ref="N12" si="25">N10-N11</f>
        <v>0</v>
      </c>
      <c r="O12" s="249">
        <f t="shared" ref="O12" si="26">O10-O11</f>
        <v>0</v>
      </c>
      <c r="P12" s="249">
        <f t="shared" ref="P12" si="27">P10-P11</f>
        <v>0</v>
      </c>
    </row>
    <row r="13" spans="1:16" x14ac:dyDescent="0.3">
      <c r="A13" s="107" t="s">
        <v>192</v>
      </c>
      <c r="B13" s="249">
        <f>'Rental Operating Expenses'!E51</f>
        <v>0</v>
      </c>
      <c r="C13" s="249">
        <f>B13*(1+$B$4)</f>
        <v>0</v>
      </c>
      <c r="D13" s="249">
        <f t="shared" ref="D13:F13" si="28">C13*(1+$B$4)</f>
        <v>0</v>
      </c>
      <c r="E13" s="249">
        <f t="shared" si="28"/>
        <v>0</v>
      </c>
      <c r="F13" s="249">
        <f t="shared" si="28"/>
        <v>0</v>
      </c>
      <c r="G13" s="249">
        <f t="shared" ref="G13:P13" si="29">F13*(1+$B$4)</f>
        <v>0</v>
      </c>
      <c r="H13" s="249">
        <f t="shared" si="29"/>
        <v>0</v>
      </c>
      <c r="I13" s="249">
        <f t="shared" si="29"/>
        <v>0</v>
      </c>
      <c r="J13" s="249">
        <f t="shared" si="29"/>
        <v>0</v>
      </c>
      <c r="K13" s="249">
        <f t="shared" si="29"/>
        <v>0</v>
      </c>
      <c r="L13" s="249">
        <f t="shared" si="29"/>
        <v>0</v>
      </c>
      <c r="M13" s="249">
        <f t="shared" si="29"/>
        <v>0</v>
      </c>
      <c r="N13" s="249">
        <f t="shared" si="29"/>
        <v>0</v>
      </c>
      <c r="O13" s="249">
        <f t="shared" si="29"/>
        <v>0</v>
      </c>
      <c r="P13" s="249">
        <f t="shared" si="29"/>
        <v>0</v>
      </c>
    </row>
    <row r="14" spans="1:16" x14ac:dyDescent="0.3">
      <c r="A14" s="107" t="s">
        <v>196</v>
      </c>
      <c r="B14" s="249">
        <f>'Rental Income'!G17</f>
        <v>0</v>
      </c>
      <c r="C14" s="249">
        <f>B14*(1+$B$3)</f>
        <v>0</v>
      </c>
      <c r="D14" s="249">
        <f t="shared" ref="D14:F14" si="30">C14*(1+$B$3)</f>
        <v>0</v>
      </c>
      <c r="E14" s="249">
        <f t="shared" si="30"/>
        <v>0</v>
      </c>
      <c r="F14" s="249">
        <f t="shared" si="30"/>
        <v>0</v>
      </c>
      <c r="G14" s="249">
        <f t="shared" ref="G14:P14" si="31">F14*(1+$B$3)</f>
        <v>0</v>
      </c>
      <c r="H14" s="249">
        <f t="shared" si="31"/>
        <v>0</v>
      </c>
      <c r="I14" s="249">
        <f t="shared" si="31"/>
        <v>0</v>
      </c>
      <c r="J14" s="249">
        <f t="shared" si="31"/>
        <v>0</v>
      </c>
      <c r="K14" s="249">
        <f t="shared" si="31"/>
        <v>0</v>
      </c>
      <c r="L14" s="249">
        <f t="shared" si="31"/>
        <v>0</v>
      </c>
      <c r="M14" s="249">
        <f t="shared" si="31"/>
        <v>0</v>
      </c>
      <c r="N14" s="249">
        <f t="shared" si="31"/>
        <v>0</v>
      </c>
      <c r="O14" s="249">
        <f t="shared" si="31"/>
        <v>0</v>
      </c>
      <c r="P14" s="249">
        <f t="shared" si="31"/>
        <v>0</v>
      </c>
    </row>
    <row r="15" spans="1:16" ht="54.6" x14ac:dyDescent="0.3">
      <c r="A15" s="107" t="s">
        <v>194</v>
      </c>
      <c r="B15" s="251"/>
      <c r="C15" s="250">
        <f>B15*(1+$B$6)</f>
        <v>0</v>
      </c>
      <c r="D15" s="250">
        <f t="shared" ref="D15:F15" si="32">C15*(1+$B$6)</f>
        <v>0</v>
      </c>
      <c r="E15" s="250">
        <f t="shared" si="32"/>
        <v>0</v>
      </c>
      <c r="F15" s="250">
        <f t="shared" si="32"/>
        <v>0</v>
      </c>
      <c r="G15" s="250">
        <f t="shared" ref="G15:P15" si="33">F15*(1+$B$6)</f>
        <v>0</v>
      </c>
      <c r="H15" s="250">
        <f t="shared" si="33"/>
        <v>0</v>
      </c>
      <c r="I15" s="250">
        <f t="shared" si="33"/>
        <v>0</v>
      </c>
      <c r="J15" s="250">
        <f t="shared" si="33"/>
        <v>0</v>
      </c>
      <c r="K15" s="250">
        <f t="shared" si="33"/>
        <v>0</v>
      </c>
      <c r="L15" s="250">
        <f t="shared" si="33"/>
        <v>0</v>
      </c>
      <c r="M15" s="250">
        <f t="shared" si="33"/>
        <v>0</v>
      </c>
      <c r="N15" s="250">
        <f t="shared" si="33"/>
        <v>0</v>
      </c>
      <c r="O15" s="250">
        <f t="shared" si="33"/>
        <v>0</v>
      </c>
      <c r="P15" s="250">
        <f t="shared" si="33"/>
        <v>0</v>
      </c>
    </row>
    <row r="16" spans="1:16" x14ac:dyDescent="0.3">
      <c r="A16" s="257" t="s">
        <v>100</v>
      </c>
      <c r="B16" s="254">
        <f>B12-B13-B14-B15</f>
        <v>0</v>
      </c>
      <c r="C16" s="254">
        <f>C12-C13-C14-C15</f>
        <v>0</v>
      </c>
      <c r="D16" s="254">
        <f t="shared" ref="D16:F16" si="34">D12-D13-D14-D15</f>
        <v>0</v>
      </c>
      <c r="E16" s="254">
        <f t="shared" si="34"/>
        <v>0</v>
      </c>
      <c r="F16" s="254">
        <f t="shared" si="34"/>
        <v>0</v>
      </c>
      <c r="G16" s="254">
        <f t="shared" ref="G16" si="35">G12-G13-G14-G15</f>
        <v>0</v>
      </c>
      <c r="H16" s="254">
        <f t="shared" ref="H16" si="36">H12-H13-H14-H15</f>
        <v>0</v>
      </c>
      <c r="I16" s="254">
        <f t="shared" ref="I16" si="37">I12-I13-I14-I15</f>
        <v>0</v>
      </c>
      <c r="J16" s="254">
        <f t="shared" ref="J16" si="38">J12-J13-J14-J15</f>
        <v>0</v>
      </c>
      <c r="K16" s="254">
        <f t="shared" ref="K16" si="39">K12-K13-K14-K15</f>
        <v>0</v>
      </c>
      <c r="L16" s="254">
        <f t="shared" ref="L16" si="40">L12-L13-L14-L15</f>
        <v>0</v>
      </c>
      <c r="M16" s="254">
        <f t="shared" ref="M16" si="41">M12-M13-M14-M15</f>
        <v>0</v>
      </c>
      <c r="N16" s="254">
        <f t="shared" ref="N16" si="42">N12-N13-N14-N15</f>
        <v>0</v>
      </c>
      <c r="O16" s="254">
        <f t="shared" ref="O16" si="43">O12-O13-O14-O15</f>
        <v>0</v>
      </c>
      <c r="P16" s="254">
        <f t="shared" ref="P16" si="44">P12-P13-P14-P15</f>
        <v>0</v>
      </c>
    </row>
    <row r="17" spans="1:16" x14ac:dyDescent="0.3">
      <c r="A17" s="107" t="s">
        <v>195</v>
      </c>
      <c r="B17" s="252"/>
      <c r="C17" s="249">
        <f>B17</f>
        <v>0</v>
      </c>
      <c r="D17" s="249">
        <f t="shared" ref="D17:F17" si="45">C17</f>
        <v>0</v>
      </c>
      <c r="E17" s="249">
        <f t="shared" si="45"/>
        <v>0</v>
      </c>
      <c r="F17" s="249">
        <f t="shared" si="45"/>
        <v>0</v>
      </c>
      <c r="G17" s="249">
        <f t="shared" ref="G17:P17" si="46">F17</f>
        <v>0</v>
      </c>
      <c r="H17" s="249">
        <f t="shared" si="46"/>
        <v>0</v>
      </c>
      <c r="I17" s="249">
        <f t="shared" si="46"/>
        <v>0</v>
      </c>
      <c r="J17" s="249">
        <f t="shared" si="46"/>
        <v>0</v>
      </c>
      <c r="K17" s="249">
        <f t="shared" si="46"/>
        <v>0</v>
      </c>
      <c r="L17" s="249">
        <f t="shared" si="46"/>
        <v>0</v>
      </c>
      <c r="M17" s="249">
        <f t="shared" si="46"/>
        <v>0</v>
      </c>
      <c r="N17" s="249">
        <f t="shared" si="46"/>
        <v>0</v>
      </c>
      <c r="O17" s="249">
        <f t="shared" si="46"/>
        <v>0</v>
      </c>
      <c r="P17" s="249">
        <f t="shared" si="46"/>
        <v>0</v>
      </c>
    </row>
    <row r="18" spans="1:16" x14ac:dyDescent="0.3">
      <c r="A18" s="253" t="s">
        <v>101</v>
      </c>
      <c r="B18" s="254">
        <f>B16-B17</f>
        <v>0</v>
      </c>
      <c r="C18" s="254">
        <f>C16-C17</f>
        <v>0</v>
      </c>
      <c r="D18" s="254">
        <f t="shared" ref="D18:F18" si="47">D16-D17</f>
        <v>0</v>
      </c>
      <c r="E18" s="254">
        <f t="shared" si="47"/>
        <v>0</v>
      </c>
      <c r="F18" s="254">
        <f t="shared" si="47"/>
        <v>0</v>
      </c>
      <c r="G18" s="254">
        <f t="shared" ref="G18" si="48">G16-G17</f>
        <v>0</v>
      </c>
      <c r="H18" s="254">
        <f t="shared" ref="H18" si="49">H16-H17</f>
        <v>0</v>
      </c>
      <c r="I18" s="254">
        <f t="shared" ref="I18" si="50">I16-I17</f>
        <v>0</v>
      </c>
      <c r="J18" s="254">
        <f t="shared" ref="J18" si="51">J16-J17</f>
        <v>0</v>
      </c>
      <c r="K18" s="254">
        <f t="shared" ref="K18" si="52">K16-K17</f>
        <v>0</v>
      </c>
      <c r="L18" s="254">
        <f t="shared" ref="L18" si="53">L16-L17</f>
        <v>0</v>
      </c>
      <c r="M18" s="254">
        <f t="shared" ref="M18" si="54">M16-M17</f>
        <v>0</v>
      </c>
      <c r="N18" s="254">
        <f t="shared" ref="N18" si="55">N16-N17</f>
        <v>0</v>
      </c>
      <c r="O18" s="254">
        <f t="shared" ref="O18" si="56">O16-O17</f>
        <v>0</v>
      </c>
      <c r="P18" s="254">
        <f t="shared" ref="P18" si="57">P16-P17</f>
        <v>0</v>
      </c>
    </row>
    <row r="19" spans="1:16" x14ac:dyDescent="0.3">
      <c r="A19" s="107" t="s">
        <v>94</v>
      </c>
      <c r="B19" s="255" t="e">
        <f>B16/B17</f>
        <v>#DIV/0!</v>
      </c>
      <c r="C19" s="255" t="e">
        <f>C16/C17</f>
        <v>#DIV/0!</v>
      </c>
      <c r="D19" s="255" t="e">
        <f t="shared" ref="D19:F19" si="58">D16/D17</f>
        <v>#DIV/0!</v>
      </c>
      <c r="E19" s="255" t="e">
        <f t="shared" si="58"/>
        <v>#DIV/0!</v>
      </c>
      <c r="F19" s="255" t="e">
        <f t="shared" si="58"/>
        <v>#DIV/0!</v>
      </c>
      <c r="G19" s="255" t="e">
        <f t="shared" ref="G19:P19" si="59">G16/G17</f>
        <v>#DIV/0!</v>
      </c>
      <c r="H19" s="255" t="e">
        <f t="shared" si="59"/>
        <v>#DIV/0!</v>
      </c>
      <c r="I19" s="255" t="e">
        <f t="shared" si="59"/>
        <v>#DIV/0!</v>
      </c>
      <c r="J19" s="255" t="e">
        <f t="shared" si="59"/>
        <v>#DIV/0!</v>
      </c>
      <c r="K19" s="255" t="e">
        <f t="shared" si="59"/>
        <v>#DIV/0!</v>
      </c>
      <c r="L19" s="255" t="e">
        <f t="shared" si="59"/>
        <v>#DIV/0!</v>
      </c>
      <c r="M19" s="255" t="e">
        <f t="shared" si="59"/>
        <v>#DIV/0!</v>
      </c>
      <c r="N19" s="255" t="e">
        <f t="shared" si="59"/>
        <v>#DIV/0!</v>
      </c>
      <c r="O19" s="255" t="e">
        <f t="shared" si="59"/>
        <v>#DIV/0!</v>
      </c>
      <c r="P19" s="255" t="e">
        <f t="shared" si="59"/>
        <v>#DIV/0!</v>
      </c>
    </row>
  </sheetData>
  <mergeCells count="2">
    <mergeCell ref="A1:P1"/>
    <mergeCell ref="A2:P2"/>
  </mergeCells>
  <phoneticPr fontId="26" type="noConversion"/>
  <pageMargins left="0.25" right="0.25" top="0.75" bottom="0.75" header="0.3" footer="0.3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99"/>
  <sheetViews>
    <sheetView topLeftCell="A7" zoomScale="68" workbookViewId="0">
      <selection activeCell="E27" sqref="E27"/>
    </sheetView>
  </sheetViews>
  <sheetFormatPr defaultRowHeight="14.4" x14ac:dyDescent="0.3"/>
  <cols>
    <col min="3" max="3" width="21.33203125" customWidth="1"/>
    <col min="6" max="7" width="11" customWidth="1"/>
    <col min="8" max="10" width="11.33203125" bestFit="1" customWidth="1"/>
    <col min="11" max="11" width="11.33203125" customWidth="1"/>
    <col min="12" max="12" width="11.33203125" bestFit="1" customWidth="1"/>
    <col min="14" max="14" width="11.33203125" bestFit="1" customWidth="1"/>
    <col min="17" max="17" width="17.6640625" customWidth="1"/>
    <col min="19" max="19" width="13.6640625" bestFit="1" customWidth="1"/>
  </cols>
  <sheetData>
    <row r="2" spans="1:19" ht="43.2" x14ac:dyDescent="0.3">
      <c r="B2" s="1" t="s">
        <v>0</v>
      </c>
      <c r="C2" s="3"/>
      <c r="D2" s="3"/>
      <c r="E2" s="3"/>
      <c r="F2" s="166" t="s">
        <v>120</v>
      </c>
      <c r="G2" s="166" t="s">
        <v>121</v>
      </c>
      <c r="H2" s="167" t="s">
        <v>123</v>
      </c>
      <c r="I2" s="167" t="s">
        <v>119</v>
      </c>
      <c r="J2" s="166" t="s">
        <v>117</v>
      </c>
      <c r="K2" s="166" t="s">
        <v>135</v>
      </c>
      <c r="L2" s="166" t="s">
        <v>118</v>
      </c>
      <c r="N2" s="172" t="s">
        <v>122</v>
      </c>
      <c r="P2" s="171" t="s">
        <v>128</v>
      </c>
    </row>
    <row r="3" spans="1:19" x14ac:dyDescent="0.3">
      <c r="A3">
        <v>1</v>
      </c>
      <c r="B3" s="3" t="s">
        <v>1</v>
      </c>
      <c r="C3" s="3"/>
      <c r="D3" s="3"/>
      <c r="E3" s="3"/>
      <c r="F3" s="168">
        <v>5000</v>
      </c>
      <c r="G3" s="168"/>
      <c r="H3" s="2"/>
      <c r="I3" s="2"/>
      <c r="J3" s="2">
        <v>0</v>
      </c>
      <c r="K3" s="2">
        <v>2500</v>
      </c>
      <c r="L3" s="2">
        <v>7500</v>
      </c>
      <c r="N3" s="173">
        <f>SUM(F3:L3)</f>
        <v>15000</v>
      </c>
      <c r="P3" s="175" t="s">
        <v>33</v>
      </c>
      <c r="Q3" s="175"/>
      <c r="R3" s="175"/>
      <c r="S3" s="175" t="s">
        <v>42</v>
      </c>
    </row>
    <row r="4" spans="1:19" x14ac:dyDescent="0.3">
      <c r="A4">
        <v>2</v>
      </c>
      <c r="B4" s="3" t="s">
        <v>2</v>
      </c>
      <c r="C4" s="3"/>
      <c r="D4" s="3"/>
      <c r="E4" s="3"/>
      <c r="F4" s="168">
        <v>725</v>
      </c>
      <c r="G4" s="168"/>
      <c r="H4" s="2"/>
      <c r="I4" s="2"/>
      <c r="J4" s="2"/>
      <c r="K4" s="2">
        <v>425</v>
      </c>
      <c r="L4" s="2">
        <v>425</v>
      </c>
      <c r="N4" s="173">
        <f>SUM(F4:L4)</f>
        <v>1575</v>
      </c>
      <c r="P4" s="175"/>
      <c r="Q4" s="175"/>
      <c r="R4" s="175"/>
      <c r="S4" s="175"/>
    </row>
    <row r="5" spans="1:19" x14ac:dyDescent="0.3">
      <c r="A5">
        <v>3</v>
      </c>
      <c r="B5" s="3" t="s">
        <v>124</v>
      </c>
      <c r="C5" s="3"/>
      <c r="D5" s="3"/>
      <c r="E5" s="3"/>
      <c r="F5" s="168">
        <v>405</v>
      </c>
      <c r="G5" s="168"/>
      <c r="H5" s="2"/>
      <c r="I5" s="2"/>
      <c r="J5" s="2">
        <v>528</v>
      </c>
      <c r="K5" s="2">
        <v>405</v>
      </c>
      <c r="L5" s="2">
        <v>405</v>
      </c>
      <c r="N5" s="173">
        <f>SUM(F5:L5)</f>
        <v>1743</v>
      </c>
      <c r="P5" s="175" t="s">
        <v>34</v>
      </c>
      <c r="Q5" s="175"/>
      <c r="R5" s="175"/>
      <c r="S5" s="175">
        <v>7500</v>
      </c>
    </row>
    <row r="6" spans="1:19" x14ac:dyDescent="0.3">
      <c r="B6" s="3" t="s">
        <v>3</v>
      </c>
      <c r="C6" s="3"/>
      <c r="D6" s="3"/>
      <c r="E6" s="3"/>
      <c r="F6" s="169">
        <f>SUM(F3:F5)</f>
        <v>6130</v>
      </c>
      <c r="G6" s="169"/>
      <c r="H6" s="4">
        <f>SUM(H3:H5)</f>
        <v>0</v>
      </c>
      <c r="I6" s="4"/>
      <c r="J6" s="4">
        <f>SUM(J3:J5)</f>
        <v>528</v>
      </c>
      <c r="K6" s="4">
        <f>SUM(K3:K5)</f>
        <v>3330</v>
      </c>
      <c r="L6" s="4">
        <f>SUM(L3:L5)</f>
        <v>8330</v>
      </c>
      <c r="N6" s="173">
        <f>SUM(F6:L6)</f>
        <v>18318</v>
      </c>
      <c r="O6" t="s">
        <v>93</v>
      </c>
      <c r="P6" s="175" t="s">
        <v>35</v>
      </c>
      <c r="Q6" s="175"/>
      <c r="R6" s="175"/>
      <c r="S6" s="175">
        <v>5000</v>
      </c>
    </row>
    <row r="7" spans="1:19" x14ac:dyDescent="0.3">
      <c r="B7" s="3"/>
      <c r="C7" s="3"/>
      <c r="D7" s="3"/>
      <c r="E7" s="3"/>
      <c r="F7" s="5"/>
      <c r="G7" s="5"/>
      <c r="H7" s="14"/>
      <c r="I7" s="14"/>
      <c r="J7" s="14"/>
      <c r="K7" s="14"/>
      <c r="L7" s="14"/>
      <c r="N7" s="174"/>
      <c r="P7" s="175" t="s">
        <v>25</v>
      </c>
      <c r="Q7" s="175"/>
      <c r="R7" s="175"/>
      <c r="S7" s="175">
        <v>5000</v>
      </c>
    </row>
    <row r="8" spans="1:19" ht="15.6" x14ac:dyDescent="0.3">
      <c r="B8" s="1" t="s">
        <v>4</v>
      </c>
      <c r="C8" s="3"/>
      <c r="D8" s="3"/>
      <c r="E8" s="3"/>
      <c r="F8" s="7"/>
      <c r="G8" s="7"/>
      <c r="H8" s="14"/>
      <c r="I8" s="14"/>
      <c r="J8" s="14"/>
      <c r="K8" s="14"/>
      <c r="L8" s="14"/>
      <c r="N8" s="174"/>
      <c r="P8" s="175" t="s">
        <v>36</v>
      </c>
      <c r="Q8" s="175"/>
      <c r="R8" s="175"/>
      <c r="S8" s="175">
        <v>15000</v>
      </c>
    </row>
    <row r="9" spans="1:19" x14ac:dyDescent="0.3">
      <c r="A9">
        <v>4</v>
      </c>
      <c r="B9" s="3" t="s">
        <v>5</v>
      </c>
      <c r="C9" s="3"/>
      <c r="D9" s="3"/>
      <c r="E9" s="3"/>
      <c r="F9" s="168">
        <v>300</v>
      </c>
      <c r="G9" s="168"/>
      <c r="H9" s="2">
        <v>300</v>
      </c>
      <c r="I9" s="2"/>
      <c r="J9" s="2">
        <v>300</v>
      </c>
      <c r="K9" s="2">
        <v>300</v>
      </c>
      <c r="L9" s="2">
        <v>300</v>
      </c>
      <c r="N9" s="173">
        <f t="shared" ref="N9:N18" si="0">SUM(F9:L9)</f>
        <v>1500</v>
      </c>
      <c r="O9" t="s">
        <v>93</v>
      </c>
      <c r="P9" s="175" t="s">
        <v>37</v>
      </c>
      <c r="Q9" s="175"/>
      <c r="R9" s="175"/>
      <c r="S9" s="175">
        <v>10000</v>
      </c>
    </row>
    <row r="10" spans="1:19" x14ac:dyDescent="0.3">
      <c r="A10">
        <v>5</v>
      </c>
      <c r="B10" s="3" t="s">
        <v>6</v>
      </c>
      <c r="C10" s="3"/>
      <c r="D10" s="3"/>
      <c r="E10" s="3"/>
      <c r="F10" s="168">
        <v>300</v>
      </c>
      <c r="G10" s="168"/>
      <c r="H10" s="2">
        <v>300</v>
      </c>
      <c r="I10" s="2"/>
      <c r="J10" s="2">
        <v>300</v>
      </c>
      <c r="K10" s="2">
        <v>300</v>
      </c>
      <c r="L10" s="2">
        <v>300</v>
      </c>
      <c r="N10" s="173">
        <f t="shared" si="0"/>
        <v>1500</v>
      </c>
      <c r="O10" t="s">
        <v>93</v>
      </c>
      <c r="P10" s="175" t="s">
        <v>38</v>
      </c>
      <c r="Q10" s="175"/>
      <c r="R10" s="175"/>
      <c r="S10" s="175">
        <v>5000</v>
      </c>
    </row>
    <row r="11" spans="1:19" x14ac:dyDescent="0.3">
      <c r="A11">
        <v>6</v>
      </c>
      <c r="B11" s="3" t="s">
        <v>32</v>
      </c>
      <c r="C11" s="3"/>
      <c r="D11" s="3"/>
      <c r="E11" s="3"/>
      <c r="F11" s="168">
        <v>7900</v>
      </c>
      <c r="G11" s="168"/>
      <c r="H11" s="2"/>
      <c r="I11" s="2"/>
      <c r="J11" s="2">
        <f>7900/2</f>
        <v>3950</v>
      </c>
      <c r="K11" s="2">
        <v>3950</v>
      </c>
      <c r="L11" s="2">
        <v>3950</v>
      </c>
      <c r="N11" s="173">
        <f t="shared" si="0"/>
        <v>19750</v>
      </c>
      <c r="O11" t="s">
        <v>93</v>
      </c>
      <c r="P11" s="175" t="s">
        <v>39</v>
      </c>
      <c r="Q11" s="175"/>
      <c r="R11" s="175"/>
      <c r="S11" s="175">
        <v>2500</v>
      </c>
    </row>
    <row r="12" spans="1:19" x14ac:dyDescent="0.3">
      <c r="A12">
        <v>7</v>
      </c>
      <c r="B12" s="3" t="s">
        <v>7</v>
      </c>
      <c r="C12" s="3"/>
      <c r="D12" s="3"/>
      <c r="E12" s="3"/>
      <c r="F12" s="168">
        <v>515</v>
      </c>
      <c r="G12" s="168"/>
      <c r="H12" s="2">
        <v>515</v>
      </c>
      <c r="I12" s="2"/>
      <c r="J12" s="2">
        <v>515</v>
      </c>
      <c r="K12" s="2">
        <v>515</v>
      </c>
      <c r="L12" s="2">
        <v>515</v>
      </c>
      <c r="N12" s="173">
        <f t="shared" si="0"/>
        <v>2575</v>
      </c>
      <c r="O12" t="s">
        <v>93</v>
      </c>
      <c r="P12" s="175" t="s">
        <v>40</v>
      </c>
      <c r="Q12" s="175"/>
      <c r="R12" s="175"/>
      <c r="S12" s="175">
        <v>2500</v>
      </c>
    </row>
    <row r="13" spans="1:19" x14ac:dyDescent="0.3">
      <c r="A13">
        <v>8</v>
      </c>
      <c r="B13" s="3" t="s">
        <v>8</v>
      </c>
      <c r="C13" s="3"/>
      <c r="D13" s="3"/>
      <c r="E13" s="3"/>
      <c r="F13" s="168"/>
      <c r="G13" s="168"/>
      <c r="H13" s="2"/>
      <c r="I13" s="2"/>
      <c r="J13" s="2"/>
      <c r="K13" s="2"/>
      <c r="L13" s="2"/>
      <c r="N13" s="173">
        <f t="shared" si="0"/>
        <v>0</v>
      </c>
      <c r="P13" s="175" t="s">
        <v>31</v>
      </c>
      <c r="Q13" s="175"/>
      <c r="R13" s="175"/>
      <c r="S13" s="175">
        <v>1200</v>
      </c>
    </row>
    <row r="14" spans="1:19" x14ac:dyDescent="0.3">
      <c r="A14">
        <v>9</v>
      </c>
      <c r="B14" s="3" t="s">
        <v>108</v>
      </c>
      <c r="C14" s="3"/>
      <c r="D14" s="3"/>
      <c r="E14" s="3"/>
      <c r="F14" s="168"/>
      <c r="G14" s="168"/>
      <c r="H14" s="2"/>
      <c r="I14" s="2"/>
      <c r="J14" s="2"/>
      <c r="K14" s="2"/>
      <c r="L14" s="2"/>
      <c r="N14" s="173">
        <f t="shared" si="0"/>
        <v>0</v>
      </c>
      <c r="P14" s="175" t="s">
        <v>41</v>
      </c>
      <c r="Q14" s="175"/>
      <c r="R14" s="175"/>
      <c r="S14" s="175">
        <f>0.14*SUM(S5:S13)</f>
        <v>7518.0000000000009</v>
      </c>
    </row>
    <row r="15" spans="1:19" x14ac:dyDescent="0.3">
      <c r="A15">
        <v>10</v>
      </c>
      <c r="B15" s="3" t="s">
        <v>132</v>
      </c>
      <c r="C15" s="3"/>
      <c r="D15" s="3"/>
      <c r="E15" s="3"/>
      <c r="F15" s="196">
        <v>2000</v>
      </c>
      <c r="G15" s="196"/>
      <c r="H15" s="196">
        <v>2000</v>
      </c>
      <c r="I15" s="197"/>
      <c r="J15" s="196">
        <v>2000</v>
      </c>
      <c r="K15" s="196">
        <v>2000</v>
      </c>
      <c r="L15" s="196">
        <v>2000</v>
      </c>
      <c r="N15" s="173">
        <f t="shared" si="0"/>
        <v>10000</v>
      </c>
      <c r="O15" t="s">
        <v>93</v>
      </c>
      <c r="P15" s="175"/>
      <c r="Q15" s="175"/>
      <c r="R15" s="175"/>
      <c r="S15" s="175"/>
    </row>
    <row r="16" spans="1:19" x14ac:dyDescent="0.3">
      <c r="A16">
        <v>11</v>
      </c>
      <c r="B16" s="3" t="s">
        <v>107</v>
      </c>
      <c r="C16" s="3"/>
      <c r="D16" s="3"/>
      <c r="E16" s="3"/>
      <c r="F16" s="168"/>
      <c r="G16" s="168"/>
      <c r="H16" s="2"/>
      <c r="I16" s="2"/>
      <c r="J16" s="2"/>
      <c r="K16" s="2"/>
      <c r="L16" s="2"/>
      <c r="N16" s="173">
        <f t="shared" si="0"/>
        <v>0</v>
      </c>
      <c r="P16" s="175" t="s">
        <v>10</v>
      </c>
      <c r="Q16" s="175"/>
      <c r="R16" s="175"/>
      <c r="S16" s="175">
        <f>SUM(S5:S14)</f>
        <v>61218</v>
      </c>
    </row>
    <row r="17" spans="1:19" x14ac:dyDescent="0.3">
      <c r="A17">
        <v>12</v>
      </c>
      <c r="B17" s="3" t="s">
        <v>9</v>
      </c>
      <c r="C17" s="3"/>
      <c r="D17" s="3"/>
      <c r="E17" s="3"/>
      <c r="F17" s="168"/>
      <c r="G17" s="168"/>
      <c r="H17" s="2"/>
      <c r="I17" s="2"/>
      <c r="J17" s="2"/>
      <c r="K17" s="2"/>
      <c r="L17" s="2"/>
      <c r="N17" s="173">
        <f t="shared" si="0"/>
        <v>0</v>
      </c>
      <c r="P17" s="175"/>
      <c r="Q17" s="175"/>
      <c r="R17" s="175"/>
      <c r="S17" s="175"/>
    </row>
    <row r="18" spans="1:19" x14ac:dyDescent="0.3">
      <c r="B18" s="3" t="s">
        <v>10</v>
      </c>
      <c r="C18" s="3"/>
      <c r="D18" s="3"/>
      <c r="E18" s="3"/>
      <c r="F18" s="170">
        <f>SUM(F9:F17)</f>
        <v>11015</v>
      </c>
      <c r="G18" s="170"/>
      <c r="H18" s="170">
        <f>SUM(H9:H17)</f>
        <v>3115</v>
      </c>
      <c r="I18" s="170"/>
      <c r="J18" s="170">
        <f>SUM(J9:J17)</f>
        <v>7065</v>
      </c>
      <c r="K18" s="170">
        <f>SUM(K9:K17)</f>
        <v>7065</v>
      </c>
      <c r="L18" s="170">
        <f>SUM(L9:L17)</f>
        <v>7065</v>
      </c>
      <c r="N18" s="173">
        <f t="shared" si="0"/>
        <v>35325</v>
      </c>
      <c r="P18" s="175" t="s">
        <v>43</v>
      </c>
      <c r="Q18" s="175"/>
      <c r="R18" s="175"/>
      <c r="S18" s="175">
        <v>85000</v>
      </c>
    </row>
    <row r="19" spans="1:19" x14ac:dyDescent="0.3">
      <c r="B19" s="3"/>
      <c r="C19" s="3"/>
      <c r="D19" s="3"/>
      <c r="E19" s="3"/>
      <c r="F19" s="17"/>
      <c r="G19" s="5"/>
      <c r="H19" s="5"/>
      <c r="I19" s="5"/>
      <c r="J19" s="5"/>
      <c r="K19" s="5"/>
      <c r="L19" s="5"/>
      <c r="N19" s="174"/>
      <c r="P19" s="175" t="s">
        <v>44</v>
      </c>
      <c r="Q19" s="175"/>
      <c r="R19" s="175"/>
      <c r="S19" s="175">
        <v>2</v>
      </c>
    </row>
    <row r="20" spans="1:19" ht="15.6" x14ac:dyDescent="0.3">
      <c r="B20" s="1" t="s">
        <v>11</v>
      </c>
      <c r="C20" s="3"/>
      <c r="D20" s="3"/>
      <c r="E20" s="3"/>
      <c r="F20" s="5"/>
      <c r="G20" s="5"/>
      <c r="H20" s="5"/>
      <c r="I20" s="5"/>
      <c r="J20" s="5"/>
      <c r="K20" s="5"/>
      <c r="L20" s="5"/>
      <c r="N20" s="174"/>
      <c r="P20" s="175" t="s">
        <v>45</v>
      </c>
      <c r="Q20" s="175"/>
      <c r="R20" s="175"/>
      <c r="S20" s="175">
        <f>S19*S18+S16</f>
        <v>231218</v>
      </c>
    </row>
    <row r="21" spans="1:19" x14ac:dyDescent="0.3">
      <c r="A21">
        <v>13</v>
      </c>
      <c r="B21" s="3" t="s">
        <v>12</v>
      </c>
      <c r="C21" s="3"/>
      <c r="D21" s="3"/>
      <c r="E21" s="3"/>
      <c r="F21" s="2">
        <v>3000</v>
      </c>
      <c r="G21" s="2"/>
      <c r="H21" s="2"/>
      <c r="I21" s="2"/>
      <c r="J21" s="2">
        <v>3000</v>
      </c>
      <c r="K21" s="2">
        <v>3000</v>
      </c>
      <c r="L21" s="2">
        <v>3000</v>
      </c>
      <c r="N21" s="173">
        <f t="shared" ref="N21:N32" si="1">SUM(F21:L21)</f>
        <v>12000</v>
      </c>
      <c r="O21" t="s">
        <v>93</v>
      </c>
    </row>
    <row r="22" spans="1:19" x14ac:dyDescent="0.3">
      <c r="A22">
        <v>14</v>
      </c>
      <c r="B22" s="3" t="s">
        <v>13</v>
      </c>
      <c r="C22" s="3"/>
      <c r="D22" s="3"/>
      <c r="E22" s="3"/>
      <c r="F22" s="2"/>
      <c r="G22" s="2"/>
      <c r="H22" s="2"/>
      <c r="I22" s="2"/>
      <c r="J22" s="2"/>
      <c r="K22" s="2"/>
      <c r="L22" s="2"/>
      <c r="N22" s="173">
        <f t="shared" si="1"/>
        <v>0</v>
      </c>
    </row>
    <row r="23" spans="1:19" x14ac:dyDescent="0.3">
      <c r="A23">
        <v>15</v>
      </c>
      <c r="B23" s="3" t="s">
        <v>14</v>
      </c>
      <c r="C23" s="3"/>
      <c r="D23" s="3"/>
      <c r="E23" s="3"/>
      <c r="F23" s="2"/>
      <c r="G23" s="2"/>
      <c r="H23" s="2"/>
      <c r="I23" s="2"/>
      <c r="J23" s="2"/>
      <c r="K23" s="2"/>
      <c r="L23" s="2"/>
      <c r="N23" s="173">
        <f t="shared" si="1"/>
        <v>0</v>
      </c>
    </row>
    <row r="24" spans="1:19" x14ac:dyDescent="0.3">
      <c r="A24">
        <v>16</v>
      </c>
      <c r="B24" s="3" t="s">
        <v>15</v>
      </c>
      <c r="C24" s="3"/>
      <c r="D24" s="3"/>
      <c r="E24" s="3"/>
      <c r="F24" s="2">
        <v>600</v>
      </c>
      <c r="G24" s="2"/>
      <c r="H24" s="2">
        <v>600</v>
      </c>
      <c r="I24" s="2"/>
      <c r="J24" s="2">
        <v>600</v>
      </c>
      <c r="K24" s="2">
        <v>600</v>
      </c>
      <c r="L24" s="2">
        <v>600</v>
      </c>
      <c r="N24" s="173">
        <f t="shared" si="1"/>
        <v>3000</v>
      </c>
      <c r="O24" t="s">
        <v>93</v>
      </c>
      <c r="P24" t="s">
        <v>103</v>
      </c>
      <c r="S24" s="109">
        <f>F50</f>
        <v>0</v>
      </c>
    </row>
    <row r="25" spans="1:19" x14ac:dyDescent="0.3">
      <c r="A25">
        <v>17</v>
      </c>
      <c r="B25" s="3" t="s">
        <v>16</v>
      </c>
      <c r="C25" s="3"/>
      <c r="D25" s="3"/>
      <c r="E25" s="3"/>
      <c r="F25" s="2">
        <v>4250</v>
      </c>
      <c r="G25" s="2"/>
      <c r="H25" s="2">
        <v>4250</v>
      </c>
      <c r="I25" s="2"/>
      <c r="J25" s="2">
        <v>4250</v>
      </c>
      <c r="K25" s="2">
        <v>4250</v>
      </c>
      <c r="L25" s="2">
        <v>4250</v>
      </c>
      <c r="N25" s="173">
        <f t="shared" si="1"/>
        <v>21250</v>
      </c>
      <c r="O25" t="s">
        <v>136</v>
      </c>
      <c r="P25" t="s">
        <v>104</v>
      </c>
      <c r="S25" s="100">
        <v>5</v>
      </c>
    </row>
    <row r="26" spans="1:19" x14ac:dyDescent="0.3">
      <c r="A26">
        <v>18</v>
      </c>
      <c r="B26" s="3" t="s">
        <v>106</v>
      </c>
      <c r="C26" s="3"/>
      <c r="D26" s="3"/>
      <c r="E26" s="3"/>
      <c r="F26" s="2"/>
      <c r="G26" s="2"/>
      <c r="H26" s="2"/>
      <c r="I26" s="2"/>
      <c r="J26" s="2"/>
      <c r="K26" s="2"/>
      <c r="L26" s="2"/>
      <c r="N26" s="173">
        <f t="shared" si="1"/>
        <v>0</v>
      </c>
      <c r="P26" t="s">
        <v>105</v>
      </c>
      <c r="S26" s="108">
        <f>S25*S24</f>
        <v>0</v>
      </c>
    </row>
    <row r="27" spans="1:19" x14ac:dyDescent="0.3">
      <c r="A27">
        <v>19</v>
      </c>
      <c r="B27" s="3" t="s">
        <v>17</v>
      </c>
      <c r="C27" s="3"/>
      <c r="D27" s="3"/>
      <c r="E27" s="3"/>
      <c r="F27" s="2"/>
      <c r="G27" s="2"/>
      <c r="H27" s="2"/>
      <c r="I27" s="2"/>
      <c r="J27" s="2"/>
      <c r="K27" s="2"/>
      <c r="L27" s="2"/>
      <c r="N27" s="173">
        <f t="shared" si="1"/>
        <v>0</v>
      </c>
    </row>
    <row r="28" spans="1:19" x14ac:dyDescent="0.3">
      <c r="A28">
        <v>20</v>
      </c>
      <c r="B28" s="3" t="s">
        <v>18</v>
      </c>
      <c r="C28" s="3"/>
      <c r="D28" s="3"/>
      <c r="E28" s="3"/>
      <c r="F28" s="2"/>
      <c r="G28" s="2"/>
      <c r="H28" s="2"/>
      <c r="I28" s="2"/>
      <c r="J28" s="2"/>
      <c r="K28" s="2"/>
      <c r="L28" s="2"/>
      <c r="N28" s="173">
        <f t="shared" si="1"/>
        <v>0</v>
      </c>
    </row>
    <row r="29" spans="1:19" x14ac:dyDescent="0.3">
      <c r="A29">
        <v>21</v>
      </c>
      <c r="B29" s="8" t="s">
        <v>19</v>
      </c>
      <c r="C29" s="3"/>
      <c r="D29" s="3"/>
      <c r="E29" s="3"/>
      <c r="F29" s="9">
        <v>0</v>
      </c>
      <c r="G29" s="9"/>
      <c r="H29" s="9"/>
      <c r="I29" s="9"/>
      <c r="J29" s="9"/>
      <c r="K29" s="9"/>
      <c r="L29" s="9"/>
      <c r="N29" s="173">
        <f t="shared" si="1"/>
        <v>0</v>
      </c>
    </row>
    <row r="30" spans="1:19" x14ac:dyDescent="0.3">
      <c r="A30">
        <v>22</v>
      </c>
      <c r="B30" s="8" t="s">
        <v>46</v>
      </c>
      <c r="C30" s="3"/>
      <c r="D30" s="3"/>
      <c r="E30" s="3"/>
      <c r="F30" s="10">
        <v>1100</v>
      </c>
      <c r="G30" s="10"/>
      <c r="H30" s="10">
        <v>1100</v>
      </c>
      <c r="I30" s="10"/>
      <c r="J30" s="10">
        <v>1100</v>
      </c>
      <c r="K30" s="10">
        <v>1100</v>
      </c>
      <c r="L30" s="10">
        <v>1100</v>
      </c>
      <c r="N30" s="173">
        <f t="shared" si="1"/>
        <v>5500</v>
      </c>
      <c r="O30" t="s">
        <v>93</v>
      </c>
    </row>
    <row r="31" spans="1:19" x14ac:dyDescent="0.3">
      <c r="A31">
        <v>23</v>
      </c>
      <c r="B31" s="3" t="s">
        <v>20</v>
      </c>
      <c r="C31" s="3"/>
      <c r="D31" s="3"/>
      <c r="E31" s="3"/>
      <c r="F31" s="2"/>
      <c r="G31" s="2"/>
      <c r="H31" s="2"/>
      <c r="I31" s="2"/>
      <c r="J31" s="2"/>
      <c r="K31" s="2"/>
      <c r="L31" s="2"/>
      <c r="N31" s="173">
        <f t="shared" si="1"/>
        <v>0</v>
      </c>
    </row>
    <row r="32" spans="1:19" x14ac:dyDescent="0.3">
      <c r="B32" s="3" t="s">
        <v>10</v>
      </c>
      <c r="C32" s="3"/>
      <c r="D32" s="3"/>
      <c r="E32" s="3"/>
      <c r="F32" s="4">
        <f>SUM(F21:F31)</f>
        <v>8950</v>
      </c>
      <c r="G32" s="4"/>
      <c r="H32" s="4">
        <f>SUM(H21:H31)</f>
        <v>5950</v>
      </c>
      <c r="I32" s="4"/>
      <c r="J32" s="4">
        <f>SUM(J21:J31)</f>
        <v>8950</v>
      </c>
      <c r="K32" s="4">
        <f>SUM(K21:K31)</f>
        <v>8950</v>
      </c>
      <c r="L32" s="4">
        <f>SUM(L21:L31)</f>
        <v>8950</v>
      </c>
      <c r="N32" s="173">
        <f t="shared" si="1"/>
        <v>41750</v>
      </c>
    </row>
    <row r="33" spans="1:19" x14ac:dyDescent="0.3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N33" s="173"/>
    </row>
    <row r="34" spans="1:19" ht="15.6" x14ac:dyDescent="0.3">
      <c r="B34" s="1" t="s">
        <v>21</v>
      </c>
      <c r="C34" s="3"/>
      <c r="D34" s="3"/>
      <c r="E34" s="3"/>
      <c r="F34" s="5"/>
      <c r="G34" s="5"/>
      <c r="H34" s="5"/>
      <c r="I34" s="5"/>
      <c r="J34" s="5"/>
      <c r="K34" s="5"/>
      <c r="L34" s="5"/>
      <c r="N34" s="173"/>
    </row>
    <row r="35" spans="1:19" x14ac:dyDescent="0.3">
      <c r="A35">
        <v>24</v>
      </c>
      <c r="B35" s="3" t="s">
        <v>125</v>
      </c>
      <c r="C35" s="3"/>
      <c r="D35" s="3"/>
      <c r="E35" s="3"/>
      <c r="F35" s="2">
        <v>0</v>
      </c>
      <c r="G35" s="2"/>
      <c r="H35" s="2">
        <v>0</v>
      </c>
      <c r="I35" s="2"/>
      <c r="J35" s="2">
        <v>0</v>
      </c>
      <c r="K35" s="2">
        <v>0</v>
      </c>
      <c r="L35" s="2">
        <v>0</v>
      </c>
      <c r="N35" s="173">
        <f t="shared" ref="N35:N42" si="2">SUM(F35:L35)</f>
        <v>0</v>
      </c>
    </row>
    <row r="36" spans="1:19" x14ac:dyDescent="0.3">
      <c r="A36">
        <v>25</v>
      </c>
      <c r="B36" s="3" t="s">
        <v>22</v>
      </c>
      <c r="C36" s="3"/>
      <c r="D36" s="3"/>
      <c r="E36" s="3"/>
      <c r="F36" s="10"/>
      <c r="G36" s="10"/>
      <c r="H36" s="10"/>
      <c r="I36" s="10"/>
      <c r="J36" s="10"/>
      <c r="K36" s="10"/>
      <c r="L36" s="10"/>
      <c r="N36" s="173">
        <f t="shared" si="2"/>
        <v>0</v>
      </c>
    </row>
    <row r="37" spans="1:19" x14ac:dyDescent="0.3">
      <c r="A37">
        <v>26</v>
      </c>
      <c r="B37" s="8" t="s">
        <v>30</v>
      </c>
      <c r="C37" s="3"/>
      <c r="D37" s="3"/>
      <c r="E37" s="11"/>
      <c r="F37" s="2">
        <v>372242</v>
      </c>
      <c r="G37" s="2">
        <v>115000</v>
      </c>
      <c r="H37" s="2">
        <v>372242</v>
      </c>
      <c r="I37" s="2">
        <v>115000</v>
      </c>
      <c r="J37" s="2">
        <v>213320</v>
      </c>
      <c r="K37" s="2">
        <v>213320</v>
      </c>
      <c r="L37" s="2">
        <v>362778</v>
      </c>
      <c r="N37" s="173">
        <f t="shared" si="2"/>
        <v>1763902</v>
      </c>
      <c r="O37" t="s">
        <v>93</v>
      </c>
    </row>
    <row r="38" spans="1:19" x14ac:dyDescent="0.3">
      <c r="A38">
        <v>27</v>
      </c>
      <c r="B38" s="3" t="s">
        <v>23</v>
      </c>
      <c r="C38" s="3"/>
      <c r="D38" s="3"/>
      <c r="E38" s="3"/>
      <c r="F38" s="2"/>
      <c r="G38" s="2"/>
      <c r="H38" s="2"/>
      <c r="I38" s="2"/>
      <c r="J38" s="2"/>
      <c r="K38" s="2"/>
      <c r="L38" s="2"/>
      <c r="N38" s="173">
        <f t="shared" si="2"/>
        <v>0</v>
      </c>
    </row>
    <row r="39" spans="1:19" x14ac:dyDescent="0.3">
      <c r="A39">
        <v>28</v>
      </c>
      <c r="B39" s="3" t="s">
        <v>24</v>
      </c>
      <c r="C39" s="3"/>
      <c r="D39" s="3"/>
      <c r="E39" s="3"/>
      <c r="F39" s="2"/>
      <c r="G39" s="2"/>
      <c r="H39" s="2"/>
      <c r="I39" s="2"/>
      <c r="J39" s="2"/>
      <c r="K39" s="2"/>
      <c r="L39" s="2"/>
      <c r="N39" s="173">
        <f t="shared" si="2"/>
        <v>0</v>
      </c>
    </row>
    <row r="40" spans="1:19" x14ac:dyDescent="0.3">
      <c r="A40">
        <v>29</v>
      </c>
      <c r="B40" s="3" t="s">
        <v>25</v>
      </c>
      <c r="C40" s="3"/>
      <c r="D40" s="3"/>
      <c r="E40" s="3"/>
      <c r="F40" s="2"/>
      <c r="G40" s="2"/>
      <c r="H40" s="2"/>
      <c r="I40" s="2"/>
      <c r="J40" s="2"/>
      <c r="K40" s="2"/>
      <c r="L40" s="2"/>
      <c r="N40" s="173">
        <f t="shared" si="2"/>
        <v>0</v>
      </c>
    </row>
    <row r="41" spans="1:19" x14ac:dyDescent="0.3">
      <c r="A41">
        <v>30</v>
      </c>
      <c r="B41" s="3" t="s">
        <v>109</v>
      </c>
      <c r="C41" s="3"/>
      <c r="D41" s="3"/>
      <c r="E41" s="13">
        <v>0.1</v>
      </c>
      <c r="F41" s="110">
        <f t="shared" ref="F41:L41" si="3">$E$41*SUM(F35:F40)</f>
        <v>37224.200000000004</v>
      </c>
      <c r="G41" s="110">
        <f t="shared" si="3"/>
        <v>11500</v>
      </c>
      <c r="H41" s="110">
        <f t="shared" si="3"/>
        <v>37224.200000000004</v>
      </c>
      <c r="I41" s="110">
        <f t="shared" si="3"/>
        <v>11500</v>
      </c>
      <c r="J41" s="110">
        <f t="shared" si="3"/>
        <v>21332</v>
      </c>
      <c r="K41" s="110">
        <f t="shared" si="3"/>
        <v>21332</v>
      </c>
      <c r="L41" s="110">
        <f t="shared" si="3"/>
        <v>36277.800000000003</v>
      </c>
      <c r="N41" s="173">
        <f t="shared" si="2"/>
        <v>176390.2</v>
      </c>
      <c r="O41" t="s">
        <v>93</v>
      </c>
    </row>
    <row r="42" spans="1:19" x14ac:dyDescent="0.3">
      <c r="A42">
        <v>31</v>
      </c>
      <c r="B42" s="3" t="s">
        <v>26</v>
      </c>
      <c r="C42" s="3"/>
      <c r="D42" s="3"/>
      <c r="E42" s="3"/>
      <c r="F42" s="2"/>
      <c r="G42" s="2"/>
      <c r="H42" s="2"/>
      <c r="I42" s="2"/>
      <c r="J42" s="2"/>
      <c r="K42" s="2"/>
      <c r="L42" s="2"/>
      <c r="N42" s="173">
        <f t="shared" si="2"/>
        <v>0</v>
      </c>
    </row>
    <row r="43" spans="1:19" x14ac:dyDescent="0.3">
      <c r="B43" s="3" t="s">
        <v>27</v>
      </c>
      <c r="C43" s="3"/>
      <c r="D43" s="3"/>
      <c r="E43" s="3"/>
      <c r="F43" s="4">
        <f>SUM(F35:F42)</f>
        <v>409466.2</v>
      </c>
      <c r="G43" s="4">
        <f t="shared" ref="G43:L43" si="4">SUM(G35:G42)</f>
        <v>126500</v>
      </c>
      <c r="H43" s="4">
        <f t="shared" si="4"/>
        <v>409466.2</v>
      </c>
      <c r="I43" s="4">
        <f t="shared" si="4"/>
        <v>126500</v>
      </c>
      <c r="J43" s="4">
        <f t="shared" si="4"/>
        <v>234652</v>
      </c>
      <c r="K43" s="4">
        <f t="shared" si="4"/>
        <v>234652</v>
      </c>
      <c r="L43" s="4">
        <f t="shared" si="4"/>
        <v>399055.8</v>
      </c>
      <c r="N43" s="173">
        <f>SUM(F43:L43)</f>
        <v>1940292.2</v>
      </c>
    </row>
    <row r="44" spans="1:19" ht="19.95" customHeight="1" x14ac:dyDescent="0.3">
      <c r="B44" s="3" t="s">
        <v>28</v>
      </c>
      <c r="C44" s="3"/>
      <c r="D44" s="3"/>
      <c r="E44" s="16"/>
      <c r="F44" s="4">
        <f>F18+F32+F43</f>
        <v>429431.2</v>
      </c>
      <c r="G44" s="4">
        <f t="shared" ref="G44:L44" si="5">G18+G32+G43</f>
        <v>126500</v>
      </c>
      <c r="H44" s="4">
        <f t="shared" si="5"/>
        <v>418531.2</v>
      </c>
      <c r="I44" s="4">
        <f t="shared" si="5"/>
        <v>126500</v>
      </c>
      <c r="J44" s="4">
        <f t="shared" si="5"/>
        <v>250667</v>
      </c>
      <c r="K44" s="4">
        <f>K18+K32+K43</f>
        <v>250667</v>
      </c>
      <c r="L44" s="4">
        <f t="shared" si="5"/>
        <v>415070.8</v>
      </c>
      <c r="N44" s="173">
        <f>SUM(F44:L44)</f>
        <v>2017367.2</v>
      </c>
      <c r="P44" t="s">
        <v>133</v>
      </c>
      <c r="Q44">
        <f>15000*7</f>
        <v>105000</v>
      </c>
    </row>
    <row r="45" spans="1:19" x14ac:dyDescent="0.3">
      <c r="A45">
        <v>32</v>
      </c>
      <c r="B45" s="3" t="s">
        <v>29</v>
      </c>
      <c r="C45" s="3"/>
      <c r="D45" s="3"/>
      <c r="E45" s="12">
        <v>0.12854154382944136</v>
      </c>
      <c r="F45" s="4">
        <f>$E$45*F44</f>
        <v>55199.749416529601</v>
      </c>
      <c r="G45" s="4">
        <f t="shared" ref="G45:L45" si="6">$E$45*G44</f>
        <v>16260.505294424333</v>
      </c>
      <c r="H45" s="4">
        <f t="shared" si="6"/>
        <v>53798.646588788688</v>
      </c>
      <c r="I45" s="4">
        <f t="shared" si="6"/>
        <v>16260.505294424333</v>
      </c>
      <c r="J45" s="4">
        <f t="shared" si="6"/>
        <v>32221.123167094578</v>
      </c>
      <c r="K45" s="4">
        <f>$E$45*K44</f>
        <v>32221.123167094578</v>
      </c>
      <c r="L45" s="4">
        <f t="shared" si="6"/>
        <v>53353.841430521286</v>
      </c>
      <c r="N45" s="173">
        <f>SUM(F45:L45)</f>
        <v>259315.49435887736</v>
      </c>
      <c r="O45" t="s">
        <v>93</v>
      </c>
      <c r="P45" t="s">
        <v>137</v>
      </c>
      <c r="Q45" s="164">
        <f>N45-Q44</f>
        <v>154315.49435887736</v>
      </c>
      <c r="S45" s="164"/>
    </row>
    <row r="46" spans="1:19" x14ac:dyDescent="0.3">
      <c r="B46" s="3"/>
      <c r="C46" s="3"/>
      <c r="D46" s="3"/>
      <c r="E46" s="165"/>
      <c r="F46" s="4"/>
      <c r="G46" s="109"/>
      <c r="H46" s="109"/>
      <c r="I46" s="109"/>
      <c r="J46" s="109"/>
      <c r="K46" s="109"/>
      <c r="L46" s="109"/>
      <c r="N46" s="173"/>
      <c r="S46" s="164"/>
    </row>
    <row r="47" spans="1:19" x14ac:dyDescent="0.3">
      <c r="A47">
        <v>33</v>
      </c>
      <c r="B47" s="3" t="s">
        <v>116</v>
      </c>
      <c r="C47" s="3"/>
      <c r="D47" s="3"/>
      <c r="E47" s="165"/>
      <c r="F47" s="207">
        <f>34142/7</f>
        <v>4877.4285714285716</v>
      </c>
      <c r="G47" s="207">
        <f t="shared" ref="G47:L47" si="7">34142/7</f>
        <v>4877.4285714285716</v>
      </c>
      <c r="H47" s="207">
        <f t="shared" si="7"/>
        <v>4877.4285714285716</v>
      </c>
      <c r="I47" s="207">
        <f t="shared" si="7"/>
        <v>4877.4285714285716</v>
      </c>
      <c r="J47" s="207">
        <f t="shared" si="7"/>
        <v>4877.4285714285716</v>
      </c>
      <c r="K47" s="207">
        <f t="shared" si="7"/>
        <v>4877.4285714285716</v>
      </c>
      <c r="L47" s="207">
        <f t="shared" si="7"/>
        <v>4877.4285714285716</v>
      </c>
      <c r="N47" s="173">
        <f>SUM(F47:L47)</f>
        <v>34142</v>
      </c>
      <c r="O47" t="s">
        <v>93</v>
      </c>
      <c r="S47" s="164"/>
    </row>
    <row r="48" spans="1:19" x14ac:dyDescent="0.3">
      <c r="A48">
        <v>34</v>
      </c>
      <c r="B48" s="3" t="s">
        <v>126</v>
      </c>
      <c r="C48" s="3"/>
      <c r="D48" s="3"/>
      <c r="E48" s="165"/>
      <c r="F48" s="4"/>
      <c r="G48" s="109"/>
      <c r="H48" s="109"/>
      <c r="I48" s="109"/>
      <c r="J48" s="109"/>
      <c r="K48" s="109"/>
      <c r="L48" s="109"/>
      <c r="N48" s="173"/>
      <c r="S48" s="164"/>
    </row>
    <row r="49" spans="2:17" x14ac:dyDescent="0.3">
      <c r="B49" s="3" t="s">
        <v>110</v>
      </c>
      <c r="C49" s="3"/>
      <c r="D49" s="3"/>
      <c r="E49" s="3"/>
      <c r="F49" s="4">
        <f>F6+F18+F32+F43+F45+F46+F47</f>
        <v>495638.3779879582</v>
      </c>
      <c r="G49" s="4">
        <f t="shared" ref="G49:L49" si="8">G6+G18+G32+G43+G45+G46+G47</f>
        <v>147637.93386585292</v>
      </c>
      <c r="H49" s="4">
        <f t="shared" si="8"/>
        <v>477207.27516021725</v>
      </c>
      <c r="I49" s="4">
        <f t="shared" si="8"/>
        <v>147637.93386585292</v>
      </c>
      <c r="J49" s="4">
        <f t="shared" si="8"/>
        <v>288293.55173852318</v>
      </c>
      <c r="K49" s="4">
        <f t="shared" si="8"/>
        <v>291095.55173852318</v>
      </c>
      <c r="L49" s="4">
        <f t="shared" si="8"/>
        <v>481632.07000194985</v>
      </c>
      <c r="N49" s="173">
        <f>N45+N43+N32+N18+N6+N47</f>
        <v>2329142.6943588774</v>
      </c>
      <c r="Q49" s="164">
        <f>N49/7</f>
        <v>332734.67062269675</v>
      </c>
    </row>
    <row r="50" spans="2:17" x14ac:dyDescent="0.3">
      <c r="B50" s="3"/>
      <c r="C50" s="3"/>
      <c r="D50" s="3"/>
      <c r="E50" s="14"/>
      <c r="F50" s="18"/>
      <c r="G50" s="5"/>
      <c r="H50" s="5"/>
      <c r="I50" s="5"/>
      <c r="J50" s="5"/>
      <c r="K50" s="5"/>
      <c r="L50" s="5"/>
      <c r="N50" s="109" t="s">
        <v>90</v>
      </c>
    </row>
    <row r="51" spans="2:17" x14ac:dyDescent="0.3">
      <c r="B51" s="6"/>
      <c r="C51" s="3"/>
      <c r="D51" s="3"/>
      <c r="E51" s="3"/>
      <c r="F51" s="4"/>
      <c r="G51" s="109"/>
      <c r="H51" s="109"/>
      <c r="I51" s="109"/>
      <c r="J51" s="109"/>
      <c r="K51" s="109"/>
      <c r="L51" s="109"/>
    </row>
    <row r="52" spans="2:17" x14ac:dyDescent="0.3">
      <c r="B52" s="3"/>
      <c r="C52" s="3"/>
      <c r="D52" s="3"/>
      <c r="E52" s="3"/>
      <c r="F52" s="15"/>
      <c r="G52" s="15"/>
      <c r="H52" s="15"/>
      <c r="I52" s="15"/>
      <c r="J52" s="15"/>
      <c r="K52" s="15"/>
      <c r="L52" s="15"/>
      <c r="N52" s="109">
        <f>2331490-N49</f>
        <v>2347.305641122628</v>
      </c>
    </row>
    <row r="53" spans="2:17" s="191" customFormat="1" ht="10.199999999999999" x14ac:dyDescent="0.2"/>
    <row r="54" spans="2:17" s="191" customFormat="1" ht="10.199999999999999" x14ac:dyDescent="0.2">
      <c r="B54" s="193"/>
    </row>
    <row r="55" spans="2:17" s="191" customFormat="1" ht="10.199999999999999" x14ac:dyDescent="0.2">
      <c r="B55" s="195"/>
    </row>
    <row r="56" spans="2:17" s="191" customFormat="1" ht="10.199999999999999" x14ac:dyDescent="0.2">
      <c r="B56" s="195"/>
    </row>
    <row r="57" spans="2:17" s="191" customFormat="1" ht="10.199999999999999" x14ac:dyDescent="0.2">
      <c r="B57" s="195"/>
      <c r="C57" s="192">
        <f>501063</f>
        <v>501063</v>
      </c>
    </row>
    <row r="58" spans="2:17" x14ac:dyDescent="0.3">
      <c r="B58" s="3"/>
      <c r="C58" s="194">
        <f>0.5*F41</f>
        <v>18612.100000000002</v>
      </c>
    </row>
    <row r="59" spans="2:17" x14ac:dyDescent="0.3">
      <c r="B59" s="3"/>
      <c r="C59" s="194">
        <f>C57-C58</f>
        <v>482450.9</v>
      </c>
    </row>
    <row r="60" spans="2:17" ht="15.6" x14ac:dyDescent="0.3">
      <c r="B60" s="1"/>
      <c r="C60" s="194">
        <f>C59-150000</f>
        <v>332450.90000000002</v>
      </c>
    </row>
    <row r="61" spans="2:17" x14ac:dyDescent="0.3">
      <c r="B61" s="3"/>
    </row>
    <row r="62" spans="2:17" x14ac:dyDescent="0.3">
      <c r="B62" s="3"/>
    </row>
    <row r="63" spans="2:17" x14ac:dyDescent="0.3">
      <c r="B63" s="3"/>
    </row>
    <row r="64" spans="2:17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ht="15.6" x14ac:dyDescent="0.3">
      <c r="B72" s="1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8"/>
    </row>
    <row r="82" spans="2:2" x14ac:dyDescent="0.3">
      <c r="B82" s="8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ht="15.6" x14ac:dyDescent="0.3">
      <c r="B86" s="1"/>
    </row>
    <row r="87" spans="2:2" x14ac:dyDescent="0.3">
      <c r="B87" s="3"/>
    </row>
    <row r="88" spans="2:2" x14ac:dyDescent="0.3">
      <c r="B88" s="3"/>
    </row>
    <row r="89" spans="2:2" x14ac:dyDescent="0.3">
      <c r="B89" s="8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11" x14ac:dyDescent="0.3">
      <c r="B97" s="3"/>
    </row>
    <row r="98" spans="2:11" x14ac:dyDescent="0.3">
      <c r="B98" s="3"/>
      <c r="E98" s="109"/>
      <c r="J98" s="106"/>
      <c r="K98" s="106"/>
    </row>
    <row r="99" spans="2:11" x14ac:dyDescent="0.3">
      <c r="B99" s="3"/>
    </row>
  </sheetData>
  <phoneticPr fontId="26" type="noConversion"/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Rental Income</vt:lpstr>
      <vt:lpstr>Rental Income (2)</vt:lpstr>
      <vt:lpstr>Rental Operating Expenses</vt:lpstr>
      <vt:lpstr>15 Year Operating Proforma</vt:lpstr>
      <vt:lpstr>Project Uses Original</vt:lpstr>
      <vt:lpstr>'15 Year Operating Proforma'!Print_Area</vt:lpstr>
      <vt:lpstr>'Project Uses Original'!Print_Area</vt:lpstr>
      <vt:lpstr>'Rental Income'!Print_Area</vt:lpstr>
      <vt:lpstr>'Rental Income (2)'!Print_Area</vt:lpstr>
      <vt:lpstr>'Rental Operating Expenses'!Print_Area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Logan</dc:creator>
  <cp:lastModifiedBy>Grostic, Ben</cp:lastModifiedBy>
  <cp:lastPrinted>2025-05-23T13:10:37Z</cp:lastPrinted>
  <dcterms:created xsi:type="dcterms:W3CDTF">2019-11-22T17:13:26Z</dcterms:created>
  <dcterms:modified xsi:type="dcterms:W3CDTF">2025-07-07T13:03:23Z</dcterms:modified>
</cp:coreProperties>
</file>